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C:\Users\zedler\Documents\"/>
    </mc:Choice>
  </mc:AlternateContent>
  <xr:revisionPtr revIDLastSave="0" documentId="8_{24531E46-C583-4777-A825-2E0F3318A2E2}" xr6:coauthVersionLast="47" xr6:coauthVersionMax="47" xr10:uidLastSave="{00000000-0000-0000-0000-000000000000}"/>
  <bookViews>
    <workbookView xWindow="-28920" yWindow="-120" windowWidth="29040" windowHeight="15840" firstSheet="2" activeTab="3" xr2:uid="{00000000-000D-0000-FFFF-FFFF00000000}"/>
  </bookViews>
  <sheets>
    <sheet name="RAW DATA DLOAD 2022 - ZOOM" sheetId="4" state="hidden" r:id="rId1"/>
    <sheet name="RAW DATA DLOAD 033021" sheetId="3" state="hidden" r:id="rId2"/>
    <sheet name="SHSP 25 WORKSHEET" sheetId="1" r:id="rId3"/>
    <sheet name="UASI 25 WORKSHEET" sheetId="11" r:id="rId4"/>
    <sheet name="Sheet1" sheetId="12" state="hidden" r:id="rId5"/>
    <sheet name="UASI 2022 WORKSHEET" sheetId="10" state="hidden" r:id="rId6"/>
    <sheet name="DROP DOWN LISTS 2022" sheetId="6" state="hidden" r:id="rId7"/>
  </sheets>
  <definedNames>
    <definedName name="_xlnm._FilterDatabase" localSheetId="1" hidden="1">'RAW DATA DLOAD 033021'!$A$1:$KP$55</definedName>
    <definedName name="_xlnm._FilterDatabase" localSheetId="0" hidden="1">'RAW DATA DLOAD 2022 - ZOOM'!$A$1:$LK$1</definedName>
    <definedName name="_xlnm._FilterDatabase" localSheetId="2" hidden="1">'SHSP 25 WORKSHEET'!$A$2:$AC$41</definedName>
    <definedName name="_Hlk34312149" localSheetId="2">'SHSP 25 WORKSHEET'!#REF!</definedName>
    <definedName name="_Hlk34314681" localSheetId="2">'SHSP 25 WORKSHEET'!#REF!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56" i="11" l="1"/>
  <c r="W56" i="11"/>
  <c r="V56" i="11"/>
  <c r="U56" i="11"/>
  <c r="T56" i="11"/>
  <c r="S56" i="11"/>
  <c r="X55" i="11"/>
  <c r="W55" i="11"/>
  <c r="V55" i="11"/>
  <c r="U55" i="11"/>
  <c r="T55" i="11"/>
  <c r="S55" i="11"/>
  <c r="X54" i="11"/>
  <c r="W54" i="11"/>
  <c r="V54" i="11"/>
  <c r="U54" i="11"/>
  <c r="T54" i="11"/>
  <c r="S54" i="11"/>
  <c r="X44" i="1"/>
  <c r="Y44" i="1"/>
  <c r="Z44" i="1"/>
  <c r="AA44" i="1"/>
  <c r="AB44" i="1"/>
  <c r="AC44" i="1"/>
  <c r="X45" i="1"/>
  <c r="Y45" i="1"/>
  <c r="Z45" i="1"/>
  <c r="AA45" i="1"/>
  <c r="AB45" i="1"/>
  <c r="AC45" i="1"/>
  <c r="Y43" i="1"/>
  <c r="Z43" i="1"/>
  <c r="AA43" i="1"/>
  <c r="AB43" i="1"/>
  <c r="AC43" i="1"/>
  <c r="X43" i="1"/>
  <c r="X39" i="1"/>
  <c r="Y39" i="1"/>
  <c r="Z39" i="1"/>
  <c r="AA39" i="1"/>
  <c r="AB39" i="1"/>
  <c r="AC39" i="1"/>
  <c r="X40" i="1"/>
  <c r="Y40" i="1"/>
  <c r="Z40" i="1"/>
  <c r="AA40" i="1"/>
  <c r="AB40" i="1"/>
  <c r="AC40" i="1"/>
  <c r="Y38" i="1"/>
  <c r="Z38" i="1"/>
  <c r="AA38" i="1"/>
  <c r="AB38" i="1"/>
  <c r="AC38" i="1"/>
  <c r="X38" i="1"/>
  <c r="AC34" i="1"/>
  <c r="AB34" i="1"/>
  <c r="AA34" i="1"/>
  <c r="Z34" i="1"/>
  <c r="Y34" i="1"/>
  <c r="X34" i="1"/>
  <c r="U42" i="1"/>
  <c r="V34" i="1"/>
  <c r="U34" i="1"/>
  <c r="P53" i="11"/>
  <c r="Q45" i="11"/>
  <c r="T45" i="11"/>
  <c r="U45" i="11"/>
  <c r="V45" i="11"/>
  <c r="W45" i="11"/>
  <c r="X45" i="11"/>
  <c r="S45" i="11"/>
  <c r="V9" i="11"/>
  <c r="O25" i="11"/>
  <c r="O21" i="11"/>
  <c r="V43" i="11"/>
  <c r="V3" i="11"/>
  <c r="V4" i="11"/>
  <c r="V5" i="11"/>
  <c r="V6" i="11"/>
  <c r="V7" i="11"/>
  <c r="V8" i="11"/>
  <c r="V10" i="11"/>
  <c r="V11" i="11"/>
  <c r="V12" i="11"/>
  <c r="V13" i="11"/>
  <c r="V14" i="11"/>
  <c r="V15" i="11"/>
  <c r="V16" i="11"/>
  <c r="V17" i="11"/>
  <c r="V18" i="11"/>
  <c r="V19" i="11"/>
  <c r="V20" i="11"/>
  <c r="V21" i="11"/>
  <c r="V22" i="11"/>
  <c r="V23" i="11"/>
  <c r="V24" i="11"/>
  <c r="V25" i="11"/>
  <c r="V26" i="11"/>
  <c r="V27" i="11"/>
  <c r="V28" i="11"/>
  <c r="V29" i="11"/>
  <c r="V30" i="11"/>
  <c r="V32" i="11"/>
  <c r="V31" i="11"/>
  <c r="V33" i="11"/>
  <c r="V34" i="11"/>
  <c r="V35" i="11"/>
  <c r="V36" i="11"/>
  <c r="V37" i="11"/>
  <c r="V38" i="11"/>
  <c r="V39" i="11"/>
  <c r="V40" i="11"/>
  <c r="V41" i="11"/>
  <c r="V42" i="11"/>
  <c r="N45" i="11"/>
  <c r="P33" i="11"/>
  <c r="P9" i="11"/>
  <c r="T21" i="1"/>
  <c r="U4" i="1" l="1"/>
  <c r="U5" i="1"/>
  <c r="U6" i="1"/>
  <c r="U7" i="1"/>
  <c r="U8" i="1"/>
  <c r="U9" i="1"/>
  <c r="U10" i="1"/>
  <c r="U11" i="1"/>
  <c r="U12" i="1"/>
  <c r="U14" i="1"/>
  <c r="U22" i="1"/>
  <c r="U25" i="1"/>
  <c r="U19" i="1"/>
  <c r="U24" i="1"/>
  <c r="U20" i="1"/>
  <c r="U23" i="1"/>
  <c r="U28" i="1"/>
  <c r="U29" i="1"/>
  <c r="U13" i="1"/>
  <c r="U18" i="1"/>
  <c r="U15" i="1"/>
  <c r="U16" i="1"/>
  <c r="U26" i="1"/>
  <c r="U27" i="1"/>
  <c r="U31" i="1"/>
  <c r="U32" i="1"/>
  <c r="U30" i="1"/>
  <c r="U33" i="1"/>
  <c r="U17" i="1"/>
  <c r="M29" i="11" l="1"/>
  <c r="M37" i="11"/>
  <c r="M27" i="11"/>
  <c r="M12" i="11"/>
  <c r="M13" i="11"/>
  <c r="L13" i="11" s="1"/>
  <c r="M36" i="11"/>
  <c r="M30" i="11"/>
  <c r="M22" i="11"/>
  <c r="M14" i="11"/>
  <c r="L14" i="11" s="1"/>
  <c r="M15" i="11"/>
  <c r="L15" i="11" s="1"/>
  <c r="P29" i="11"/>
  <c r="S29" i="11" s="1"/>
  <c r="P37" i="11"/>
  <c r="S37" i="11" s="1"/>
  <c r="P27" i="11"/>
  <c r="P12" i="11"/>
  <c r="P13" i="11"/>
  <c r="T13" i="11" s="1"/>
  <c r="P36" i="11"/>
  <c r="S36" i="11" s="1"/>
  <c r="P30" i="11"/>
  <c r="S30" i="11" s="1"/>
  <c r="P22" i="11"/>
  <c r="S22" i="11" s="1"/>
  <c r="P14" i="11"/>
  <c r="S14" i="11" s="1"/>
  <c r="P15" i="11"/>
  <c r="T15" i="11" s="1"/>
  <c r="S27" i="11"/>
  <c r="S12" i="11"/>
  <c r="S13" i="11"/>
  <c r="S15" i="11"/>
  <c r="T29" i="11"/>
  <c r="T37" i="11"/>
  <c r="T27" i="11"/>
  <c r="T12" i="11"/>
  <c r="T36" i="11"/>
  <c r="T30" i="11"/>
  <c r="T22" i="11"/>
  <c r="T14" i="11"/>
  <c r="U29" i="11"/>
  <c r="U37" i="11"/>
  <c r="U27" i="11"/>
  <c r="U12" i="11"/>
  <c r="U13" i="11"/>
  <c r="U36" i="11"/>
  <c r="U30" i="11"/>
  <c r="U22" i="11"/>
  <c r="U14" i="11"/>
  <c r="U15" i="11"/>
  <c r="W29" i="11"/>
  <c r="W37" i="11"/>
  <c r="W27" i="11"/>
  <c r="W12" i="11"/>
  <c r="W13" i="11"/>
  <c r="W36" i="11"/>
  <c r="W30" i="11"/>
  <c r="W22" i="11"/>
  <c r="W14" i="11"/>
  <c r="W15" i="11"/>
  <c r="S34" i="1"/>
  <c r="R6" i="1"/>
  <c r="R7" i="1"/>
  <c r="R8" i="1"/>
  <c r="R9" i="1"/>
  <c r="R10" i="1"/>
  <c r="R11" i="1"/>
  <c r="R4" i="1"/>
  <c r="R13" i="1"/>
  <c r="R18" i="1"/>
  <c r="R15" i="1"/>
  <c r="R16" i="1"/>
  <c r="R5" i="1"/>
  <c r="R3" i="1"/>
  <c r="Q8" i="1"/>
  <c r="Q9" i="1"/>
  <c r="Q10" i="1"/>
  <c r="Q11" i="1"/>
  <c r="Q4" i="1"/>
  <c r="Q13" i="1"/>
  <c r="Q18" i="1"/>
  <c r="Q15" i="1"/>
  <c r="Q16" i="1"/>
  <c r="Q5" i="1"/>
  <c r="Q6" i="1"/>
  <c r="Q7" i="1"/>
  <c r="Q3" i="1"/>
  <c r="AB13" i="1"/>
  <c r="AB18" i="1"/>
  <c r="AB6" i="1"/>
  <c r="AB7" i="1"/>
  <c r="AB8" i="1"/>
  <c r="AB9" i="1"/>
  <c r="AB10" i="1"/>
  <c r="AB11" i="1"/>
  <c r="AB14" i="1"/>
  <c r="AB22" i="1"/>
  <c r="AB25" i="1"/>
  <c r="AB19" i="1"/>
  <c r="AB24" i="1"/>
  <c r="AB20" i="1"/>
  <c r="AB4" i="1"/>
  <c r="AB23" i="1"/>
  <c r="AB28" i="1"/>
  <c r="AB29" i="1"/>
  <c r="AB15" i="1"/>
  <c r="AB16" i="1"/>
  <c r="AB26" i="1"/>
  <c r="AB27" i="1"/>
  <c r="AB31" i="1"/>
  <c r="AB32" i="1"/>
  <c r="AB30" i="1"/>
  <c r="AB12" i="1"/>
  <c r="AB33" i="1"/>
  <c r="AB17" i="1"/>
  <c r="AA13" i="1"/>
  <c r="AA18" i="1"/>
  <c r="AA5" i="1"/>
  <c r="AA6" i="1"/>
  <c r="AA7" i="1"/>
  <c r="AA8" i="1"/>
  <c r="AA9" i="1"/>
  <c r="AA10" i="1"/>
  <c r="AA11" i="1"/>
  <c r="AA14" i="1"/>
  <c r="AA22" i="1"/>
  <c r="AA25" i="1"/>
  <c r="AA21" i="1"/>
  <c r="AA19" i="1"/>
  <c r="AA24" i="1"/>
  <c r="AA20" i="1"/>
  <c r="AA4" i="1"/>
  <c r="AA23" i="1"/>
  <c r="AA28" i="1"/>
  <c r="AA29" i="1"/>
  <c r="AA15" i="1"/>
  <c r="AA16" i="1"/>
  <c r="AA26" i="1"/>
  <c r="AA27" i="1"/>
  <c r="AA31" i="1"/>
  <c r="AA32" i="1"/>
  <c r="AA30" i="1"/>
  <c r="AA33" i="1"/>
  <c r="AA17" i="1"/>
  <c r="Z13" i="1"/>
  <c r="Z18" i="1"/>
  <c r="Z5" i="1"/>
  <c r="Z6" i="1"/>
  <c r="Z7" i="1"/>
  <c r="Z8" i="1"/>
  <c r="Z9" i="1"/>
  <c r="Z10" i="1"/>
  <c r="Z11" i="1"/>
  <c r="Z14" i="1"/>
  <c r="Z22" i="1"/>
  <c r="Z25" i="1"/>
  <c r="Z21" i="1"/>
  <c r="Z19" i="1"/>
  <c r="Z24" i="1"/>
  <c r="Z20" i="1"/>
  <c r="Z4" i="1"/>
  <c r="Z23" i="1"/>
  <c r="Z15" i="1"/>
  <c r="Z16" i="1"/>
  <c r="Z26" i="1"/>
  <c r="Z27" i="1"/>
  <c r="Z30" i="1"/>
  <c r="Z12" i="1"/>
  <c r="Z17" i="1"/>
  <c r="Y13" i="1"/>
  <c r="Y18" i="1"/>
  <c r="Y5" i="1"/>
  <c r="Y8" i="1"/>
  <c r="Y10" i="1"/>
  <c r="Y11" i="1"/>
  <c r="Y14" i="1"/>
  <c r="Y22" i="1"/>
  <c r="Y25" i="1"/>
  <c r="Y21" i="1"/>
  <c r="Y19" i="1"/>
  <c r="Y24" i="1"/>
  <c r="Y20" i="1"/>
  <c r="Y4" i="1"/>
  <c r="Y23" i="1"/>
  <c r="Y28" i="1"/>
  <c r="Y29" i="1"/>
  <c r="Y15" i="1"/>
  <c r="Y16" i="1"/>
  <c r="Y26" i="1"/>
  <c r="Y27" i="1"/>
  <c r="Y31" i="1"/>
  <c r="Y32" i="1"/>
  <c r="Y30" i="1"/>
  <c r="Y12" i="1"/>
  <c r="Y33" i="1"/>
  <c r="Y17" i="1"/>
  <c r="AB3" i="1"/>
  <c r="AA3" i="1"/>
  <c r="Z3" i="1"/>
  <c r="Y3" i="1"/>
  <c r="X13" i="1"/>
  <c r="X18" i="1"/>
  <c r="X5" i="1"/>
  <c r="X6" i="1"/>
  <c r="X7" i="1"/>
  <c r="X8" i="1"/>
  <c r="X9" i="1"/>
  <c r="X10" i="1"/>
  <c r="X22" i="1"/>
  <c r="X25" i="1"/>
  <c r="X21" i="1"/>
  <c r="X19" i="1"/>
  <c r="X24" i="1"/>
  <c r="X20" i="1"/>
  <c r="X4" i="1"/>
  <c r="X23" i="1"/>
  <c r="X28" i="1"/>
  <c r="X29" i="1"/>
  <c r="X15" i="1"/>
  <c r="X16" i="1"/>
  <c r="X31" i="1"/>
  <c r="X32" i="1"/>
  <c r="X30" i="1"/>
  <c r="X12" i="1"/>
  <c r="X33" i="1"/>
  <c r="X3" i="1"/>
  <c r="AB5" i="1"/>
  <c r="Y6" i="1"/>
  <c r="Y7" i="1"/>
  <c r="Y9" i="1"/>
  <c r="X11" i="1"/>
  <c r="X14" i="1"/>
  <c r="AB21" i="1"/>
  <c r="Z28" i="1"/>
  <c r="Z29" i="1"/>
  <c r="Z31" i="1"/>
  <c r="Z32" i="1"/>
  <c r="X17" i="1"/>
  <c r="V46" i="11"/>
  <c r="M26" i="11"/>
  <c r="M11" i="11"/>
  <c r="L11" i="11" s="1"/>
  <c r="M10" i="11"/>
  <c r="L10" i="11" s="1"/>
  <c r="M38" i="11"/>
  <c r="M9" i="11"/>
  <c r="M44" i="11"/>
  <c r="M34" i="11"/>
  <c r="M20" i="11"/>
  <c r="M42" i="11"/>
  <c r="M17" i="11"/>
  <c r="L17" i="11" s="1"/>
  <c r="M35" i="11"/>
  <c r="M33" i="11"/>
  <c r="M25" i="11"/>
  <c r="M8" i="11"/>
  <c r="L8" i="11" s="1"/>
  <c r="M40" i="11"/>
  <c r="M7" i="11"/>
  <c r="L7" i="11" s="1"/>
  <c r="M31" i="11"/>
  <c r="M32" i="11"/>
  <c r="M21" i="11"/>
  <c r="M43" i="11"/>
  <c r="M41" i="11"/>
  <c r="M19" i="11"/>
  <c r="M6" i="11"/>
  <c r="M16" i="11"/>
  <c r="M39" i="11"/>
  <c r="M5" i="11"/>
  <c r="L5" i="11" s="1"/>
  <c r="M4" i="11"/>
  <c r="L4" i="11" s="1"/>
  <c r="M3" i="11"/>
  <c r="M23" i="11"/>
  <c r="M18" i="11"/>
  <c r="M28" i="11"/>
  <c r="P42" i="11"/>
  <c r="S42" i="11" s="1"/>
  <c r="T42" i="11"/>
  <c r="U42" i="11"/>
  <c r="W42" i="11"/>
  <c r="P44" i="11"/>
  <c r="S44" i="11"/>
  <c r="U44" i="11"/>
  <c r="W44" i="11"/>
  <c r="P17" i="11"/>
  <c r="S17" i="11" s="1"/>
  <c r="T17" i="11"/>
  <c r="U17" i="11"/>
  <c r="W17" i="11"/>
  <c r="P20" i="11"/>
  <c r="T20" i="11" s="1"/>
  <c r="U20" i="11"/>
  <c r="W20" i="11"/>
  <c r="P34" i="11"/>
  <c r="T34" i="11" s="1"/>
  <c r="U34" i="11"/>
  <c r="W34" i="11"/>
  <c r="T9" i="11"/>
  <c r="S9" i="11"/>
  <c r="U9" i="11"/>
  <c r="W9" i="11"/>
  <c r="P38" i="11"/>
  <c r="S38" i="11" s="1"/>
  <c r="T38" i="11"/>
  <c r="U38" i="11"/>
  <c r="W38" i="11"/>
  <c r="P10" i="11"/>
  <c r="S10" i="11" s="1"/>
  <c r="T10" i="11"/>
  <c r="U10" i="11"/>
  <c r="W10" i="11"/>
  <c r="P11" i="11"/>
  <c r="S11" i="11" s="1"/>
  <c r="T11" i="11"/>
  <c r="W11" i="11"/>
  <c r="P26" i="11"/>
  <c r="T26" i="11" s="1"/>
  <c r="S26" i="11"/>
  <c r="U26" i="11"/>
  <c r="W26" i="11"/>
  <c r="M24" i="11"/>
  <c r="U39" i="1"/>
  <c r="T44" i="11" l="1"/>
  <c r="V44" i="11"/>
  <c r="M45" i="11"/>
  <c r="L3" i="11"/>
  <c r="U11" i="11"/>
  <c r="S20" i="11"/>
  <c r="X20" i="11" s="1"/>
  <c r="X44" i="11"/>
  <c r="S34" i="11"/>
  <c r="X34" i="11" s="1"/>
  <c r="X9" i="11"/>
  <c r="X22" i="11"/>
  <c r="X30" i="11"/>
  <c r="X27" i="11"/>
  <c r="X12" i="11"/>
  <c r="X15" i="11"/>
  <c r="X36" i="11"/>
  <c r="X37" i="11"/>
  <c r="X14" i="11"/>
  <c r="X13" i="11"/>
  <c r="X29" i="11"/>
  <c r="AC16" i="1"/>
  <c r="AC3" i="1"/>
  <c r="AC19" i="1"/>
  <c r="AC15" i="1"/>
  <c r="AC4" i="1"/>
  <c r="AC14" i="1"/>
  <c r="AC8" i="1"/>
  <c r="AC18" i="1"/>
  <c r="AC7" i="1"/>
  <c r="AC13" i="1"/>
  <c r="AC11" i="1"/>
  <c r="X27" i="1"/>
  <c r="AC27" i="1" s="1"/>
  <c r="AC21" i="1"/>
  <c r="X26" i="1"/>
  <c r="AC26" i="1" s="1"/>
  <c r="AC17" i="1"/>
  <c r="AC23" i="1"/>
  <c r="AC31" i="1"/>
  <c r="AC32" i="1"/>
  <c r="AA12" i="1"/>
  <c r="AC12" i="1" s="1"/>
  <c r="Z33" i="1"/>
  <c r="AC33" i="1" s="1"/>
  <c r="AC29" i="1"/>
  <c r="AC20" i="1"/>
  <c r="AC25" i="1"/>
  <c r="AC10" i="1"/>
  <c r="AC6" i="1"/>
  <c r="AC30" i="1"/>
  <c r="AC28" i="1"/>
  <c r="AC24" i="1"/>
  <c r="AC22" i="1"/>
  <c r="AC9" i="1"/>
  <c r="AC5" i="1"/>
  <c r="X42" i="11"/>
  <c r="X17" i="11"/>
  <c r="X38" i="11"/>
  <c r="X11" i="11"/>
  <c r="X10" i="11"/>
  <c r="X26" i="11"/>
  <c r="P21" i="11"/>
  <c r="S21" i="11" l="1"/>
  <c r="T21" i="11"/>
  <c r="U21" i="11"/>
  <c r="W21" i="11"/>
  <c r="P35" i="11"/>
  <c r="T35" i="11"/>
  <c r="U35" i="11"/>
  <c r="W35" i="11"/>
  <c r="S32" i="11"/>
  <c r="U32" i="11"/>
  <c r="W32" i="11"/>
  <c r="S23" i="11"/>
  <c r="T23" i="11"/>
  <c r="U23" i="11"/>
  <c r="W23" i="11"/>
  <c r="T19" i="11"/>
  <c r="U19" i="11"/>
  <c r="W19" i="11"/>
  <c r="S3" i="11"/>
  <c r="T3" i="11"/>
  <c r="U3" i="11"/>
  <c r="W3" i="11"/>
  <c r="T5" i="11"/>
  <c r="U5" i="11"/>
  <c r="W5" i="11"/>
  <c r="T8" i="11"/>
  <c r="U8" i="11"/>
  <c r="W8" i="11"/>
  <c r="S41" i="11"/>
  <c r="T41" i="11"/>
  <c r="U41" i="11"/>
  <c r="W41" i="11"/>
  <c r="U40" i="11"/>
  <c r="W40" i="11"/>
  <c r="T28" i="11"/>
  <c r="U28" i="11"/>
  <c r="U39" i="11"/>
  <c r="W39" i="11"/>
  <c r="T25" i="11"/>
  <c r="U25" i="11"/>
  <c r="W25" i="11"/>
  <c r="T7" i="11"/>
  <c r="U7" i="11"/>
  <c r="W7" i="11"/>
  <c r="T43" i="11"/>
  <c r="U43" i="11"/>
  <c r="W43" i="11"/>
  <c r="T31" i="11"/>
  <c r="U31" i="11"/>
  <c r="W31" i="11"/>
  <c r="S4" i="11"/>
  <c r="T4" i="11"/>
  <c r="W4" i="11"/>
  <c r="S6" i="11"/>
  <c r="U6" i="11"/>
  <c r="U18" i="11"/>
  <c r="W18" i="11"/>
  <c r="U24" i="11"/>
  <c r="W24" i="11"/>
  <c r="S33" i="11"/>
  <c r="T33" i="11"/>
  <c r="W33" i="11"/>
  <c r="U16" i="11"/>
  <c r="W16" i="11"/>
  <c r="P32" i="11"/>
  <c r="T32" i="11" s="1"/>
  <c r="P23" i="11"/>
  <c r="P19" i="11"/>
  <c r="S19" i="11" s="1"/>
  <c r="P3" i="11"/>
  <c r="P5" i="11"/>
  <c r="S5" i="11" s="1"/>
  <c r="P8" i="11"/>
  <c r="S8" i="11" s="1"/>
  <c r="P41" i="11"/>
  <c r="P40" i="11"/>
  <c r="T40" i="11" s="1"/>
  <c r="P28" i="11"/>
  <c r="W28" i="11" s="1"/>
  <c r="P39" i="11"/>
  <c r="S25" i="11"/>
  <c r="P7" i="11"/>
  <c r="P43" i="11"/>
  <c r="P31" i="11"/>
  <c r="S31" i="11" s="1"/>
  <c r="P4" i="11"/>
  <c r="P6" i="11"/>
  <c r="W6" i="11" s="1"/>
  <c r="P18" i="11"/>
  <c r="P24" i="11"/>
  <c r="P16" i="11"/>
  <c r="P45" i="11" l="1"/>
  <c r="T18" i="11"/>
  <c r="S16" i="11"/>
  <c r="S18" i="11"/>
  <c r="S24" i="11"/>
  <c r="T39" i="11"/>
  <c r="S39" i="11"/>
  <c r="S43" i="11"/>
  <c r="T16" i="11"/>
  <c r="T6" i="11"/>
  <c r="S7" i="11"/>
  <c r="U4" i="11"/>
  <c r="S28" i="11"/>
  <c r="S40" i="11"/>
  <c r="U33" i="11"/>
  <c r="T24" i="11"/>
  <c r="S35" i="11"/>
  <c r="X35" i="11" s="1"/>
  <c r="X21" i="11"/>
  <c r="X32" i="11"/>
  <c r="X35" i="1"/>
  <c r="Y35" i="1"/>
  <c r="Z35" i="1"/>
  <c r="AA35" i="1"/>
  <c r="V50" i="11" s="1"/>
  <c r="AC35" i="1"/>
  <c r="AB35" i="1"/>
  <c r="X16" i="11" l="1"/>
  <c r="V47" i="11"/>
  <c r="O45" i="11" l="1"/>
  <c r="P50" i="11"/>
  <c r="P47" i="11"/>
  <c r="X46" i="11"/>
  <c r="W46" i="11"/>
  <c r="U46" i="11"/>
  <c r="T46" i="11"/>
  <c r="S46" i="11"/>
  <c r="K45" i="11"/>
  <c r="AB33" i="11"/>
  <c r="AB24" i="11"/>
  <c r="AB18" i="11"/>
  <c r="AB6" i="11"/>
  <c r="AB4" i="11"/>
  <c r="AB31" i="11"/>
  <c r="AB28" i="11"/>
  <c r="AB40" i="11"/>
  <c r="AB41" i="11"/>
  <c r="AB8" i="11"/>
  <c r="AB5" i="11"/>
  <c r="AB3" i="11"/>
  <c r="AB19" i="11"/>
  <c r="AB32" i="11"/>
  <c r="P48" i="11" l="1"/>
  <c r="P51" i="11"/>
  <c r="X25" i="11"/>
  <c r="X3" i="11"/>
  <c r="X33" i="11"/>
  <c r="X41" i="11"/>
  <c r="X6" i="11"/>
  <c r="X8" i="11"/>
  <c r="X40" i="11"/>
  <c r="X28" i="11"/>
  <c r="X39" i="11"/>
  <c r="X7" i="11"/>
  <c r="X31" i="11"/>
  <c r="P54" i="11"/>
  <c r="X24" i="11"/>
  <c r="X18" i="11"/>
  <c r="X5" i="11"/>
  <c r="X4" i="11"/>
  <c r="X19" i="11"/>
  <c r="S47" i="11" l="1"/>
  <c r="W47" i="11"/>
  <c r="T47" i="11"/>
  <c r="X23" i="11"/>
  <c r="U47" i="11"/>
  <c r="X47" i="11" l="1"/>
  <c r="U50" i="11" l="1"/>
  <c r="S50" i="11"/>
  <c r="W50" i="11"/>
  <c r="T50" i="11"/>
  <c r="X50" i="11"/>
  <c r="U40" i="1"/>
  <c r="V36" i="10"/>
  <c r="V34" i="10"/>
  <c r="V35" i="10" s="1"/>
  <c r="AC33" i="10"/>
  <c r="AC34" i="10" s="1"/>
  <c r="AA33" i="10"/>
  <c r="Y33" i="10"/>
  <c r="AD32" i="10"/>
  <c r="AC32" i="10"/>
  <c r="AB32" i="10"/>
  <c r="AA32" i="10"/>
  <c r="Z32" i="10"/>
  <c r="Y32" i="10"/>
  <c r="W32" i="10"/>
  <c r="V37" i="10" s="1"/>
  <c r="T32" i="10"/>
  <c r="R32" i="10"/>
  <c r="AJ31" i="10"/>
  <c r="AE31" i="10"/>
  <c r="V31" i="10"/>
  <c r="S31" i="10"/>
  <c r="G31" i="10" a="1"/>
  <c r="G31" i="10" s="1"/>
  <c r="AJ30" i="10"/>
  <c r="AE30" i="10"/>
  <c r="V30" i="10"/>
  <c r="S30" i="10"/>
  <c r="G30" i="10"/>
  <c r="G30" i="10" a="1"/>
  <c r="AJ29" i="10"/>
  <c r="AE29" i="10"/>
  <c r="V29" i="10"/>
  <c r="S29" i="10"/>
  <c r="G29" i="10"/>
  <c r="G29" i="10" a="1"/>
  <c r="AE28" i="10"/>
  <c r="V28" i="10"/>
  <c r="S28" i="10"/>
  <c r="G28" i="10" a="1"/>
  <c r="G28" i="10" s="1"/>
  <c r="AJ27" i="10"/>
  <c r="AE27" i="10"/>
  <c r="V27" i="10"/>
  <c r="S27" i="10"/>
  <c r="G27" i="10"/>
  <c r="G27" i="10" a="1"/>
  <c r="AJ26" i="10"/>
  <c r="AE26" i="10"/>
  <c r="V26" i="10"/>
  <c r="G26" i="10"/>
  <c r="G26" i="10" a="1"/>
  <c r="AJ25" i="10"/>
  <c r="AE25" i="10"/>
  <c r="V25" i="10"/>
  <c r="S25" i="10"/>
  <c r="G25" i="10"/>
  <c r="G25" i="10" a="1"/>
  <c r="AJ24" i="10"/>
  <c r="AE24" i="10"/>
  <c r="V24" i="10"/>
  <c r="S24" i="10"/>
  <c r="G24" i="10" a="1"/>
  <c r="G24" i="10" s="1"/>
  <c r="AJ23" i="10"/>
  <c r="AE23" i="10"/>
  <c r="V23" i="10"/>
  <c r="S23" i="10"/>
  <c r="G23" i="10" a="1"/>
  <c r="G23" i="10" s="1"/>
  <c r="AJ22" i="10"/>
  <c r="AE22" i="10"/>
  <c r="V22" i="10"/>
  <c r="U22" i="10"/>
  <c r="U32" i="10" s="1"/>
  <c r="S22" i="10"/>
  <c r="G22" i="10" a="1"/>
  <c r="G22" i="10" s="1"/>
  <c r="AJ21" i="10"/>
  <c r="AE21" i="10"/>
  <c r="V21" i="10"/>
  <c r="S21" i="10"/>
  <c r="G21" i="10" a="1"/>
  <c r="G21" i="10" s="1"/>
  <c r="AJ20" i="10"/>
  <c r="AE20" i="10"/>
  <c r="V20" i="10"/>
  <c r="S20" i="10"/>
  <c r="G20" i="10" a="1"/>
  <c r="G20" i="10" s="1"/>
  <c r="AJ19" i="10"/>
  <c r="AE19" i="10"/>
  <c r="V19" i="10"/>
  <c r="S19" i="10"/>
  <c r="G19" i="10"/>
  <c r="G19" i="10" a="1"/>
  <c r="AJ18" i="10"/>
  <c r="AE18" i="10"/>
  <c r="V18" i="10"/>
  <c r="S18" i="10"/>
  <c r="G18" i="10" a="1"/>
  <c r="G18" i="10" s="1"/>
  <c r="AJ17" i="10"/>
  <c r="AE17" i="10"/>
  <c r="V17" i="10"/>
  <c r="S17" i="10"/>
  <c r="G17" i="10" a="1"/>
  <c r="G17" i="10" s="1"/>
  <c r="AJ16" i="10"/>
  <c r="AE16" i="10"/>
  <c r="V16" i="10"/>
  <c r="S16" i="10"/>
  <c r="G16" i="10" a="1"/>
  <c r="G16" i="10" s="1"/>
  <c r="AJ15" i="10"/>
  <c r="AE15" i="10"/>
  <c r="V15" i="10"/>
  <c r="G15" i="10" a="1"/>
  <c r="G15" i="10" s="1"/>
  <c r="AJ14" i="10"/>
  <c r="AE14" i="10"/>
  <c r="V14" i="10"/>
  <c r="S14" i="10"/>
  <c r="G14" i="10"/>
  <c r="G14" i="10" a="1"/>
  <c r="AJ13" i="10"/>
  <c r="AE13" i="10"/>
  <c r="V13" i="10"/>
  <c r="S13" i="10"/>
  <c r="G13" i="10"/>
  <c r="G13" i="10" a="1"/>
  <c r="AJ12" i="10"/>
  <c r="AE12" i="10"/>
  <c r="V12" i="10"/>
  <c r="S12" i="10"/>
  <c r="G12" i="10" a="1"/>
  <c r="G12" i="10" s="1"/>
  <c r="AJ11" i="10"/>
  <c r="AE11" i="10"/>
  <c r="V11" i="10"/>
  <c r="S11" i="10"/>
  <c r="G11" i="10" a="1"/>
  <c r="G11" i="10" s="1"/>
  <c r="AJ10" i="10"/>
  <c r="AE10" i="10"/>
  <c r="V10" i="10"/>
  <c r="S10" i="10"/>
  <c r="G10" i="10"/>
  <c r="G10" i="10" a="1"/>
  <c r="AJ9" i="10"/>
  <c r="AE9" i="10"/>
  <c r="V9" i="10"/>
  <c r="S9" i="10"/>
  <c r="G9" i="10"/>
  <c r="G9" i="10" a="1"/>
  <c r="AJ8" i="10"/>
  <c r="AE8" i="10"/>
  <c r="V8" i="10"/>
  <c r="S8" i="10"/>
  <c r="G8" i="10" a="1"/>
  <c r="G8" i="10" s="1"/>
  <c r="AJ7" i="10"/>
  <c r="AE7" i="10"/>
  <c r="V7" i="10"/>
  <c r="S7" i="10"/>
  <c r="G7" i="10" a="1"/>
  <c r="G7" i="10" s="1"/>
  <c r="AJ6" i="10"/>
  <c r="AE6" i="10"/>
  <c r="V6" i="10"/>
  <c r="S6" i="10"/>
  <c r="G6" i="10"/>
  <c r="G6" i="10" a="1"/>
  <c r="AJ5" i="10"/>
  <c r="AE5" i="10"/>
  <c r="V5" i="10"/>
  <c r="S5" i="10"/>
  <c r="G5" i="10"/>
  <c r="G5" i="10" a="1"/>
  <c r="AJ4" i="10"/>
  <c r="AE4" i="10"/>
  <c r="AE32" i="10" s="1"/>
  <c r="V4" i="10"/>
  <c r="Z50" i="10" s="1"/>
  <c r="S4" i="10"/>
  <c r="G4" i="10" a="1"/>
  <c r="G4" i="10" s="1"/>
  <c r="AJ3" i="10"/>
  <c r="AE3" i="10"/>
  <c r="V3" i="10"/>
  <c r="V32" i="10" s="1"/>
  <c r="S3" i="10"/>
  <c r="S32" i="10" s="1"/>
  <c r="G3" i="10" a="1"/>
  <c r="G3" i="10" s="1"/>
  <c r="Z36" i="1" l="1"/>
  <c r="U49" i="11"/>
  <c r="AB36" i="1"/>
  <c r="W49" i="11"/>
  <c r="Y36" i="1"/>
  <c r="T49" i="11"/>
  <c r="V49" i="11"/>
  <c r="Z54" i="10"/>
  <c r="Z55" i="10" s="1"/>
  <c r="Z52" i="10"/>
  <c r="V39" i="10"/>
  <c r="V41" i="10" s="1"/>
  <c r="V38" i="10"/>
  <c r="V40" i="10" s="1"/>
  <c r="V42" i="10" s="1"/>
  <c r="AA34" i="10"/>
  <c r="V43" i="10"/>
  <c r="V44" i="10" s="1"/>
  <c r="AB33" i="10"/>
  <c r="AB34" i="10"/>
  <c r="Z49" i="10"/>
  <c r="Z51" i="10" s="1"/>
  <c r="Z53" i="10" s="1"/>
  <c r="Y34" i="10"/>
  <c r="AD33" i="10"/>
  <c r="Z33" i="10"/>
  <c r="T51" i="11" l="1"/>
  <c r="W51" i="11"/>
  <c r="U51" i="11"/>
  <c r="X36" i="1"/>
  <c r="S49" i="11"/>
  <c r="AA36" i="1"/>
  <c r="V51" i="11" s="1"/>
  <c r="AD34" i="10"/>
  <c r="AE33" i="10"/>
  <c r="Z34" i="10"/>
  <c r="S51" i="11" l="1"/>
  <c r="AE34" i="10"/>
  <c r="U36" i="1" l="1"/>
  <c r="U37" i="1" s="1"/>
  <c r="AD36" i="10"/>
  <c r="AD41" i="10" s="1"/>
  <c r="AC36" i="10"/>
  <c r="AC41" i="10" s="1"/>
  <c r="AA36" i="10"/>
  <c r="AA41" i="10" s="1"/>
  <c r="Z36" i="10"/>
  <c r="Z41" i="10" s="1"/>
  <c r="Y36" i="10" l="1"/>
  <c r="Y41" i="10" s="1"/>
  <c r="AB37" i="10"/>
  <c r="AB42" i="10" s="1"/>
  <c r="AB36" i="10"/>
  <c r="AB41" i="10" s="1"/>
  <c r="AE36" i="10"/>
  <c r="AE41" i="10" s="1"/>
  <c r="AD37" i="10"/>
  <c r="AD42" i="10" s="1"/>
  <c r="AC36" i="1" l="1"/>
  <c r="X49" i="11"/>
  <c r="AA38" i="10"/>
  <c r="AC37" i="10"/>
  <c r="AC42" i="10" s="1"/>
  <c r="AB38" i="10"/>
  <c r="Z37" i="10"/>
  <c r="Z42" i="10" s="1"/>
  <c r="Y38" i="10"/>
  <c r="AA37" i="10"/>
  <c r="AA42" i="10" s="1"/>
  <c r="Y37" i="10"/>
  <c r="Y42" i="10" s="1"/>
  <c r="AE37" i="10"/>
  <c r="AE42" i="10" s="1"/>
  <c r="X51" i="11" l="1"/>
  <c r="Z38" i="10"/>
  <c r="AD38" i="10"/>
  <c r="AC38" i="10"/>
  <c r="Y43" i="10"/>
  <c r="AB43" i="10"/>
  <c r="AA43" i="10"/>
  <c r="AE38" i="10"/>
  <c r="AE43" i="10" l="1"/>
  <c r="AC43" i="10"/>
  <c r="AD43" i="10"/>
  <c r="Z43" i="10"/>
  <c r="F60" i="3" l="1"/>
  <c r="G60" i="3" s="1"/>
  <c r="F59" i="3"/>
  <c r="G59" i="3" s="1"/>
  <c r="F58" i="3"/>
  <c r="G58" i="3" s="1"/>
  <c r="T34" i="1"/>
  <c r="U3" i="1"/>
  <c r="U4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tc={45872086-BBD8-4D03-BC4C-D9322E86F129}</author>
  </authors>
  <commentList>
    <comment ref="H2" authorId="0" shapeId="0" xr:uid="{45872086-BBD8-4D03-BC4C-D9322E86F129}">
      <text>
        <t>[Threaded comment]
Your version of Excel allows you to read this threaded comment; however, any edits to it will get removed if the file is opened in a newer version of Excel. Learn more: https://go.microsoft.com/fwlink/?linkid=870924
Comment:
    Is the project asking for less/same funding as the previous year?  Is the project asking for more funding than last year?  If the project is new, the response is N/A</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tc={B8BAA6F9-9422-4DF5-B90B-FB59A9AA65A0}</author>
    <author>tc={E91F2E7E-2E4D-4809-B418-D79E1FF52287}</author>
    <author>tc={970F1249-4F2C-453C-B007-B4DC609EC686}</author>
    <author>tc={EF838217-F281-4BFB-8204-7985646B6680}</author>
    <author>tc={4F4E52BB-3C0F-46DB-9441-FE189AAA80B0}</author>
    <author>tc={0ADF856A-CC87-4570-BD2E-DB27D11F0C40}</author>
    <author>tc={43412EC4-B8B3-4E77-BA9C-BC3EB65B68CB}</author>
  </authors>
  <commentList>
    <comment ref="B2" authorId="0" shapeId="0" xr:uid="{B8BAA6F9-9422-4DF5-B90B-FB59A9AA65A0}">
      <text>
        <t>[Threaded comment]
Your version of Excel allows you to read this threaded comment; however, any edits to it will get removed if the file is opened in a newer version of Excel. Learn more: https://go.microsoft.com/fwlink/?linkid=870924
Comment:
    This is just a letter identifier that makes it easy to reference a project rather than using the ZoomID.  We have used lettering as the alternate forever - if we run out of identifiers using the standard alphabet, we can move to using double letters (i.e.) AA, BB .. or even triple letters (AAA, BBB).</t>
      </text>
    </comment>
    <comment ref="H2" authorId="1" shapeId="0" xr:uid="{E91F2E7E-2E4D-4809-B418-D79E1FF52287}">
      <text>
        <t>[Threaded comment]
Your version of Excel allows you to read this threaded comment; however, any edits to it will get removed if the file is opened in a newer version of Excel. Learn more: https://go.microsoft.com/fwlink/?linkid=870924
Comment:
    Is the project asking for less/same funding as the previous year?  Is the project asking for more funding than last year?  If the project is new, the response is N/A</t>
      </text>
    </comment>
    <comment ref="I2" authorId="2" shapeId="0" xr:uid="{970F1249-4F2C-453C-B007-B4DC609EC686}">
      <text>
        <t>[Threaded comment]
Your version of Excel allows you to read this threaded comment; however, any edits to it will get removed if the file is opened in a newer version of Excel. Learn more: https://go.microsoft.com/fwlink/?linkid=870924
Comment:
    Is the project building or sustaining capacity?  This is important when reviewing the projects, especially if we are trying to sustain capacity or need to know if a project can help build capacity that we may need</t>
      </text>
    </comment>
    <comment ref="B19" authorId="3" shapeId="0" xr:uid="{EF838217-F281-4BFB-8204-7985646B6680}">
      <text>
        <t>[Threaded comment]
Your version of Excel allows you to read this threaded comment; however, any edits to it will get removed if the file is opened in a newer version of Excel. Learn more: https://go.microsoft.com/fwlink/?linkid=870924
Comment:
    Revisit</t>
      </text>
    </comment>
    <comment ref="B30" authorId="4" shapeId="0" xr:uid="{4F4E52BB-3C0F-46DB-9441-FE189AAA80B0}">
      <text>
        <t>[Threaded comment]
Your version of Excel allows you to read this threaded comment; however, any edits to it will get removed if the file is opened in a newer version of Excel. Learn more: https://go.microsoft.com/fwlink/?linkid=870924
Comment:
    Revisit</t>
      </text>
    </comment>
    <comment ref="V38" authorId="5" shapeId="0" xr:uid="{0ADF856A-CC87-4570-BD2E-DB27D11F0C40}">
      <text>
        <t>[Threaded comment]
Your version of Excel allows you to read this threaded comment; however, any edits to it will get removed if the file is opened in a newer version of Excel. Learn more: https://go.microsoft.com/fwlink/?linkid=870924
Comment:
    Need to update range</t>
      </text>
    </comment>
    <comment ref="V39" authorId="6" shapeId="0" xr:uid="{43412EC4-B8B3-4E77-BA9C-BC3EB65B68CB}">
      <text>
        <t>[Threaded comment]
Your version of Excel allows you to read this threaded comment; however, any edits to it will get removed if the file is opened in a newer version of Excel. Learn more: https://go.microsoft.com/fwlink/?linkid=870924
Comment:
    Need to update range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<sst xmlns="http://schemas.openxmlformats.org/spreadsheetml/2006/main" count="4757" uniqueCount="1642">
  <si>
    <t>RFP ID</t>
  </si>
  <si>
    <t>Application ID</t>
  </si>
  <si>
    <t>Application Title</t>
  </si>
  <si>
    <t>Requested Amount</t>
  </si>
  <si>
    <t>Secondary Request Amount</t>
  </si>
  <si>
    <t>Decision Status</t>
  </si>
  <si>
    <t>Decision Amount</t>
  </si>
  <si>
    <t>Decision Fund Date</t>
  </si>
  <si>
    <t>Funding Instructions</t>
  </si>
  <si>
    <t>Decision Comments</t>
  </si>
  <si>
    <t>EIN</t>
  </si>
  <si>
    <t>DUNS</t>
  </si>
  <si>
    <t>Organization Name</t>
  </si>
  <si>
    <t>Org Address 1</t>
  </si>
  <si>
    <t>Org Address 2</t>
  </si>
  <si>
    <t>Org City</t>
  </si>
  <si>
    <t>Org State</t>
  </si>
  <si>
    <t>Org Zip</t>
  </si>
  <si>
    <t>Org Country</t>
  </si>
  <si>
    <t>Org Country ISO</t>
  </si>
  <si>
    <t>Org Telephone</t>
  </si>
  <si>
    <t>Org Website</t>
  </si>
  <si>
    <t>Chief Financial Officer or Authorized Official First Name</t>
  </si>
  <si>
    <t>Chief Financial Officer or Authorized Official Last Name</t>
  </si>
  <si>
    <t>Chief Financial Officer or Authorized Official Title</t>
  </si>
  <si>
    <t>Chief Financial Officer or Authorized Official Email</t>
  </si>
  <si>
    <t>Contact First Name</t>
  </si>
  <si>
    <t>Contact Last Name</t>
  </si>
  <si>
    <t>Contact Telephone</t>
  </si>
  <si>
    <t>Contact Email</t>
  </si>
  <si>
    <t>Contact Address 1</t>
  </si>
  <si>
    <t>Contact Address 2</t>
  </si>
  <si>
    <t>Contact City</t>
  </si>
  <si>
    <t>Contact State</t>
  </si>
  <si>
    <t>Contact Zip</t>
  </si>
  <si>
    <t>Contact Country</t>
  </si>
  <si>
    <t>Contact Country ISO</t>
  </si>
  <si>
    <t>Additional Contacts</t>
  </si>
  <si>
    <t>PRE-APP 1: To qualify for this grant you must be a state, territory, local, or tribal government.  Are you a state, territory, local, or tribal government?</t>
  </si>
  <si>
    <t>PRE-APP 2: Did you participate in the Threat and Hazard Identification and Risk Assessment (THIRA) and Stakeholder Preparedness Review (SPR) process? Answering No will not affect your ability to apply for FFY 2021 grant funds.</t>
  </si>
  <si>
    <t>PRE-APP 3: Did you activate your emergency operation center for COVID-19 response and recovery and/or hold a tabletop exercise in the calendar year 2020 or 2021?</t>
  </si>
  <si>
    <t xml:space="preserve">PRE-APP 4: All funds granted under the Homeland Security Grant Program must focus on preventing terrorism and other catastrophic events and to prepare the Nation for the threats and hazards that pose the greatest risk to the security of the United States. Does your application focus on this requirement?  If it does not, your application is not eligible. </t>
  </si>
  <si>
    <t>PRE-APP 5: National Incident Management System (NIMS) implementation is required before allocating any federal preparedness awards in FFY 2021. Recipients must ensure and maintain the adoption and implementation of NIMS. Information on the NIMS requirement is located in the FEMA Federal Fiscal Year 2021 Notice of Funding Opportunity. Are you NIMS compliant?</t>
  </si>
  <si>
    <t xml:space="preserve">PRE-APP 6: In order for your application to be considered, you must attend open meetings to testify in front of the Nevada Resilience Advisory Committee (NRAC) or Urban Area Working Group (UAWG), Committee on Finance (COF), and the Nevada Commission on Homeland Security (NCHS).  This is a requirement of the grant. If you do not send representation, your application will not be considered. COF and NCHS may have questions, your attendance is highly encouraged. </t>
  </si>
  <si>
    <t>PRE-APP 7: Did you participate in the Integrated Preparedness Plan (IPP) formally known as the Training Exercise Planning Workshop (TEPW)? Answering no will not exclude you from this application process understanding COVID response and recovery activities.</t>
  </si>
  <si>
    <t xml:space="preserve">PRE-APP 8: All procurement is required to be compliant with Nevada Revised Statute 333 and/or Nevada Revised Statute 332. Per FEMA legal opinion, locals may not use NRS 332.115 because it has been determined that NRS 332.115 is less restrictive than 2CFR Part 200. All procurement must be open and free competition. Any sole source procurement must be approved in writing in advance of the procurement. </t>
  </si>
  <si>
    <t>PRE-APP 9: If the applicant is requesting funds for different jurisdictions, each jurisdiction must complete its own application.  The application process through Zoom Grants initiates the sub-grant process.  Without an application, the Division of Emergency Management is unable to issue a grant. Sub-Grantees may not sub-sub funds. The submitter of the grant application will be the recipient of funds.  For example, if the ABC agency requests funds and is approved, the ABC agency will receive the funds.</t>
  </si>
  <si>
    <t>1 Name of the Homeland Security Grant Program (HSGP) funding stream you are requesting funding for:</t>
  </si>
  <si>
    <t xml:space="preserve">2 Name of Project </t>
  </si>
  <si>
    <t>3 Classification - click the primary intention of the Proposed Project (NEW, MAINTAIN, or ENHANCE)</t>
  </si>
  <si>
    <t>4 Federal Fiscal Year 2021 Strategic Capacities to be Maintained. Please choose one answer from the list below:</t>
  </si>
  <si>
    <t xml:space="preserve">5 Please choose one of the five mission areas or you may choose "All of the Above". </t>
  </si>
  <si>
    <t xml:space="preserve">6 Please select ONE main core capability for your project. _x000D_
_x000D_
32 core capabilities are identified in the National Preparedness Goal are intended to assist everyone who has a role in achieving the Goals. Goals have grouped the capabilities into 5 mission areas, based on where they most logically fit._x000D_
_x000D_
The core capabilities are listed in two questions, if your project does not fit in the first list choose not applicable at the end of the first list._x000D_
</t>
  </si>
  <si>
    <t xml:space="preserve">7 Please select ONE main core capability for your project. 32 core capabilities are identified in the National Preparedness Goal are intended to assist everyone who has a role in achieving the Goals. Goals have grouped the capabilities into 5 mission areas (as listed above), based on where they most logically fit._x000D_
_x000D_
</t>
  </si>
  <si>
    <t xml:space="preserve">8 Federal Fiscal Year 2021 Emerging Strategic Capacity.  Please see the Nevada Commission on Homeland Security Strategic Capacities to be Maintained and Emerging Capacities to be Considered in Federal Fiscal Year 2021.  This category is competitive. Applicants may also submit projects that do not fall under Strategic or Emerging Capacities. </t>
  </si>
  <si>
    <t>9 Does your project fit into the FFY 2021 National Priorities?  If so, please identify how much funding is allocated to the project to the National Priority?</t>
  </si>
  <si>
    <t>10 If you answered the question above, describe how your project fits into the FFY 2021 National Priority? Reference the grant guidance page 6 and the DHS example project types, please ensure your project falls under the listed core capability and lifelines. If this does not apply to the application, please answer this question with "not applicable".</t>
  </si>
  <si>
    <t>11 Describe the investment or project, specifically how it addresses gaps and/or sustainment in the Threat and Hazard Identification Risk Assessment (THIRA)/Stakeholder Preparedness Review (SPR).</t>
  </si>
  <si>
    <t>12 Does this project have a nexus to terrorism? Please answer Yes or No, and explain below.</t>
  </si>
  <si>
    <t>13 Project Outcome (Describe the goal of the Proposed Project in a summary statement). Describe the Proposed Project. Quantify the Capability. Identify the users and the beneficiaries of the capability. What will this project do for the entire State of Nevada? Identify the geographic location of the project (Specify County, Multiple Counties (List), Urban Area, or Statewide.</t>
  </si>
  <si>
    <t xml:space="preserve">14 Project Implementation - _x000D_
Describe how, and by whom, the proposed project will be implemented. Describe the process by which the project will be accomplished. Identify who (i.e., staff, contract) will perform the work. </t>
  </si>
  <si>
    <t xml:space="preserve">15 How much of this Investment in dollars will be obligated towards Law Enforcement Terrorism Prevention Activities (LETPA) Under 6 U.S.C. Â§ 607, The 25 percent LETPA allocation may be met by funding projects in any combination of the five National Priority Areas identified above and any other investments._x000D_
_x000D_
</t>
  </si>
  <si>
    <t>16 Sustainment Plan:  Identify any continuing financial obligation created by the Project, and proposed funding solution.</t>
  </si>
  <si>
    <t>17 Can this project funding request be reduced? Is it scaleable? Please answer Yes or No, and explain below.</t>
  </si>
  <si>
    <t>18 Project Location: _x000D_
Provide the 5-digit zip code where the project will be executed. The project location could be distinct from the sub-recipient address.</t>
  </si>
  <si>
    <t>19 Build or Sustain: _x000D_
Select "build" if this project focuses on starting a new capability or the intent of the project is to close a capability gap or "sustain" if the purpose of the project strictly maintains a core capability at its existing current level.</t>
  </si>
  <si>
    <t>20 Is this request deployable? All assets supported in part or entirely with FFY 2021 HSGP funding must be readily deployable and NIMS-typed when possible to support emergency or disaster operations per existing Emergency Management Assistance Compact (EMAC) under 6 U.S.C. Â§ 609, and any other applicable provision of the Homeland Security Act of 2002, as amended. Is the core capability supported by this project deployable to other jurisdictions? (Yes/No)</t>
  </si>
  <si>
    <t>21 Shareable: Is the core capability supported by this project shareable with other jurisdictions? (Yes/No)</t>
  </si>
  <si>
    <t xml:space="preserve">22 Does this project support a NIMS typed resource? If yes, continue to the next question. To search for a resource, copy and paste this link to your browser: https://rtlt.preptoolkit.fema.gov/Public _x000D_
Click Browse then search. </t>
  </si>
  <si>
    <t>23 Enter the name of the typed resources from the Resource Typing Library Tool. If not applicable, type in "not applicable"</t>
  </si>
  <si>
    <t>24 Enter the ID of the typed resources from the Resource Typing Library Tool. If not applicable, type in "not applicable"</t>
  </si>
  <si>
    <t xml:space="preserve">25 Does this project require new construction, renovation, retrofitting, or modifications of an existing structure? </t>
  </si>
  <si>
    <t xml:space="preserve">26 Does this project support a previously awarded project or investment? If yes, list up to three prior years' investments or projects,  Include the year, investment name, and the last milestone completed. The milestones are defined as Initiate, Plan, Execute, Control or Closeout.  </t>
  </si>
  <si>
    <t xml:space="preserve">27 FEMA/DHS  requires grant-funded projects to be categorized under project management to have a beginning and end. Under this direction, please choose one of the following: Initiate, Plan, Execute, Control or Closeout. Most projects will fall under Initiate, however, several projects may be in phase 2 or phase 3 of multiyear projects. </t>
  </si>
  <si>
    <t xml:space="preserve">28 Using the POETE model above (Planning, Organization, Equipment, Training, and Exercise) Separate POETE into the Standard Form A  - Budget Information for Non-Construction Programs (SF-424A) </t>
  </si>
  <si>
    <t>BUDGET REVENUE ITEM 1</t>
  </si>
  <si>
    <t xml:space="preserve">Personnel &amp; Fringe </t>
  </si>
  <si>
    <t xml:space="preserve">Travel </t>
  </si>
  <si>
    <t xml:space="preserve">Planning </t>
  </si>
  <si>
    <t>Organization</t>
  </si>
  <si>
    <t xml:space="preserve">Equipment </t>
  </si>
  <si>
    <t>BUDGET REVENUE ITEM 2</t>
  </si>
  <si>
    <t>BUDGET REVENUE ITEM 3</t>
  </si>
  <si>
    <t>BUDGET REVENUE ITEM 4</t>
  </si>
  <si>
    <t>BUDGET REVENUE ITEM 5</t>
  </si>
  <si>
    <t>BUDGET REVENUE ITEM 6</t>
  </si>
  <si>
    <t>BUDGET REVENUE ITEM 7</t>
  </si>
  <si>
    <t>BUDGET REVENUE ITEM 8</t>
  </si>
  <si>
    <t>BUDGET REVENUE ITEM 9</t>
  </si>
  <si>
    <t>BUDGET REVENUE ITEM 10</t>
  </si>
  <si>
    <t>BUDGET EXPENSE ITEM 1</t>
  </si>
  <si>
    <t xml:space="preserve">Training </t>
  </si>
  <si>
    <t xml:space="preserve">Exercise </t>
  </si>
  <si>
    <t>BUDGET EXPENSE ITEM 2</t>
  </si>
  <si>
    <t>BUDGET EXPENSE ITEM 3</t>
  </si>
  <si>
    <t>BUDGET EXPENSE ITEM 4</t>
  </si>
  <si>
    <t>BUDGET EXPENSE ITEM 5</t>
  </si>
  <si>
    <t>BUDGET EXPENSE ITEM 6</t>
  </si>
  <si>
    <t>BUDGET EXPENSE ITEM 7</t>
  </si>
  <si>
    <t>BUDGET EXPENSE ITEM 8</t>
  </si>
  <si>
    <t>BUDGET EXPENSE ITEM 9</t>
  </si>
  <si>
    <t>BUDGET EXPENSE ITEM 10</t>
  </si>
  <si>
    <t>BUDGET EXPENSE ITEM 11</t>
  </si>
  <si>
    <t>BUDGET EXPENSE ITEM 12</t>
  </si>
  <si>
    <t>BUDGET EXPENSE ITEM 13</t>
  </si>
  <si>
    <t>BUDGET EXPENSE ITEM 14</t>
  </si>
  <si>
    <t>BUDGET EXPENSE ITEM 15</t>
  </si>
  <si>
    <t>BUDGET EXPENSE ITEM 16</t>
  </si>
  <si>
    <t>BUDGET EXPENSE ITEM 17</t>
  </si>
  <si>
    <t>BUDGET EXPENSE ITEM 18</t>
  </si>
  <si>
    <t>BUDGET EXPENSE ITEM 19</t>
  </si>
  <si>
    <t>BUDGET EXPENSE ITEM 20</t>
  </si>
  <si>
    <t>BUDGET NARRATIVE</t>
  </si>
  <si>
    <t>INTERNAL: Sub-Grantee Duns Number:</t>
  </si>
  <si>
    <t xml:space="preserve">INTERNAL: Homeland Security Grant Program (HSGP): </t>
  </si>
  <si>
    <t>INTERNAL: Project Title:</t>
  </si>
  <si>
    <t>INTERNAL: Is MOU required?</t>
  </si>
  <si>
    <t>INTERNAL: Is EHP required?</t>
  </si>
  <si>
    <t>INTERNAL: Is there a Federal Funding hold?</t>
  </si>
  <si>
    <t>INTERNAL: Official Grant Close date 3/6/20</t>
  </si>
  <si>
    <t>INTERNAL: Authorized Agent Name</t>
  </si>
  <si>
    <t>INTERNAL: Budget Account</t>
  </si>
  <si>
    <t>INTERNAL: Category</t>
  </si>
  <si>
    <t>INTERNAL: General Ledger</t>
  </si>
  <si>
    <t xml:space="preserve">INTERNAL: Function Code </t>
  </si>
  <si>
    <t>INTERNAL: Job Number</t>
  </si>
  <si>
    <t>INTERNAL: Vendor Number</t>
  </si>
  <si>
    <t xml:space="preserve">EXTRA QUESTION 1: </t>
  </si>
  <si>
    <t xml:space="preserve">EXTRA ANSWER 1: </t>
  </si>
  <si>
    <t xml:space="preserve">EXTRA QUESTION 2: </t>
  </si>
  <si>
    <t xml:space="preserve">EXTRA ANSWER 2: </t>
  </si>
  <si>
    <t xml:space="preserve">EXTRA QUESTION 3: </t>
  </si>
  <si>
    <t xml:space="preserve">EXTRA ANSWER 3: </t>
  </si>
  <si>
    <t xml:space="preserve">EXTRA QUESTION 4: </t>
  </si>
  <si>
    <t xml:space="preserve">EXTRA ANSWER 4: </t>
  </si>
  <si>
    <t xml:space="preserve">EXTRA QUESTION 5: </t>
  </si>
  <si>
    <t xml:space="preserve">EXTRA ANSWER 5: </t>
  </si>
  <si>
    <t xml:space="preserve">EXTRA QUESTION 6: </t>
  </si>
  <si>
    <t xml:space="preserve">EXTRA ANSWER 6: </t>
  </si>
  <si>
    <t xml:space="preserve">EXTRA QUESTION 7: </t>
  </si>
  <si>
    <t xml:space="preserve">EXTRA ANSWER 7: </t>
  </si>
  <si>
    <t xml:space="preserve">EXTRA QUESTION 8: </t>
  </si>
  <si>
    <t xml:space="preserve">EXTRA ANSWER 8: </t>
  </si>
  <si>
    <t xml:space="preserve">EXTRA QUESTION 9: </t>
  </si>
  <si>
    <t xml:space="preserve">EXTRA ANSWER 9: </t>
  </si>
  <si>
    <t xml:space="preserve">EXTRA QUESTION 10: </t>
  </si>
  <si>
    <t xml:space="preserve">EXTRA ANSWER 10: </t>
  </si>
  <si>
    <t xml:space="preserve">EXTRA QUESTION 11: </t>
  </si>
  <si>
    <t xml:space="preserve">EXTRA ANSWER 11: </t>
  </si>
  <si>
    <t xml:space="preserve">EXTRA QUESTION 12: </t>
  </si>
  <si>
    <t xml:space="preserve">EXTRA ANSWER 12: </t>
  </si>
  <si>
    <t xml:space="preserve">EXTRA QUESTION 13: </t>
  </si>
  <si>
    <t xml:space="preserve">EXTRA ANSWER 13: </t>
  </si>
  <si>
    <t xml:space="preserve">EXTRA QUESTION 14: </t>
  </si>
  <si>
    <t xml:space="preserve">EXTRA ANSWER 14: </t>
  </si>
  <si>
    <t xml:space="preserve">EXTRA QUESTION 15: </t>
  </si>
  <si>
    <t xml:space="preserve">EXTRA ANSWER 15: </t>
  </si>
  <si>
    <t xml:space="preserve">EXTRA QUESTION 16: </t>
  </si>
  <si>
    <t xml:space="preserve">EXTRA ANSWER 16: </t>
  </si>
  <si>
    <t xml:space="preserve">EXTRA QUESTION 17: </t>
  </si>
  <si>
    <t xml:space="preserve">EXTRA ANSWER 17: </t>
  </si>
  <si>
    <t xml:space="preserve">EXTRA QUESTION 18: </t>
  </si>
  <si>
    <t xml:space="preserve">EXTRA ANSWER 18: </t>
  </si>
  <si>
    <t xml:space="preserve">EXTRA QUESTION 19: </t>
  </si>
  <si>
    <t xml:space="preserve">EXTRA ANSWER 19: </t>
  </si>
  <si>
    <t xml:space="preserve">EXTRA QUESTION 20: </t>
  </si>
  <si>
    <t xml:space="preserve">EXTRA ANSWER 20: </t>
  </si>
  <si>
    <t>Committee Comments</t>
  </si>
  <si>
    <t>Submission Time</t>
  </si>
  <si>
    <t>Activity Log</t>
  </si>
  <si>
    <t>OCDC</t>
  </si>
  <si>
    <t>SWIC</t>
  </si>
  <si>
    <t>MAYBE</t>
  </si>
  <si>
    <t>2021 HSGP Western Nevada College Physical Security</t>
  </si>
  <si>
    <t>Undecided</t>
  </si>
  <si>
    <t>88-6000024</t>
  </si>
  <si>
    <t>Board of Regents, Nevada System of Higher Education, on behalf of the University of Nevada, Reno, Police Services</t>
  </si>
  <si>
    <t>1664 N. Virginia St.</t>
  </si>
  <si>
    <t>MS 325</t>
  </si>
  <si>
    <t>Reno</t>
  </si>
  <si>
    <t>NV</t>
  </si>
  <si>
    <t>United States</t>
  </si>
  <si>
    <t>Samir</t>
  </si>
  <si>
    <t>Mehtaji</t>
  </si>
  <si>
    <t>Post Award Manager</t>
  </si>
  <si>
    <t>ospadmin@unr.edu</t>
  </si>
  <si>
    <t>Sierra</t>
  </si>
  <si>
    <t>Hooft</t>
  </si>
  <si>
    <t>sierrahooft@unr.edu</t>
  </si>
  <si>
    <t>MS 250</t>
  </si>
  <si>
    <t xml:space="preserve">Yes </t>
  </si>
  <si>
    <t>Yes</t>
  </si>
  <si>
    <t>Yes.</t>
  </si>
  <si>
    <t>Yes, we have formally adopted NIMS</t>
  </si>
  <si>
    <t>Yes, I agree.</t>
  </si>
  <si>
    <t xml:space="preserve">Yes, my jurisdiction participated </t>
  </si>
  <si>
    <t>Yes, I understand.</t>
  </si>
  <si>
    <t>State Homeland Security Program (SHSP)</t>
  </si>
  <si>
    <t>Project is NEW (No grant-funded projects have recently addressed this capability within the past five years; OR the project has not been funded in the past).  YOUR PROJECT WILL BE COMPETITIVE</t>
  </si>
  <si>
    <t>Cyber Security - Incident Response Plan, Education and Awareness or Threat Identification</t>
  </si>
  <si>
    <t>Prevention. Prevent, avoid or stop an imminent, threatened or actual act of terrorism</t>
  </si>
  <si>
    <t>Not Applicable (choose from the second list)</t>
  </si>
  <si>
    <t xml:space="preserve">Access Control and Identity Verification </t>
  </si>
  <si>
    <t xml:space="preserve">Not applicable </t>
  </si>
  <si>
    <t>-Enhancing Cyber Security - 7.5% 
$187,043-Enhancing the Protection of Soft Targets/Crowded Places - 5%
-Enhancing Information Sharing and Intelligence Sharing and Analysis and cooperation with federal agencies including DHS - 5%
-Combating Domestic Violent Extremism - 7.5%
-Addressing Emergent Threats, such as the activities of Transnational Criminal Organizations, open source threats &amp; threats from UAS and WMD - 5%</t>
  </si>
  <si>
    <t>The proposed target hardening activity will enhance protection of Western Nevada College, its assets, and all persons using WNC facilities through the physical security enhancement of access control and identity verification upgrades.</t>
  </si>
  <si>
    <t xml:space="preserve">The project will enhance physical protection of WNC, its assets, and all persons using WNC facilities by upgrading access control and verification systems. The Nevada THIRA/SPR addresses COVID-19 and active shooters as two threats of the greatest concern to the state. WNC is used as an evacuation and emergency center in the event of terrorism or extreme circumstance, has MOUs in place with the State of NV for continuity of operations, and has been activated as an emergency operation center for COVID-19 response. Access control and identity verification enhancements to the building will provide a safer, more secure emergency operation site and increased protection against physical threats. </t>
  </si>
  <si>
    <t>Yes, WNC is used as an evacuation and emergency center in the event of terrorism or extreme circumstance. As the main Carson City campus is located near numerous official state offices and facilities, having it serve as a safe and secure gathering/evacuation center would benefit the entire state of Nevada by serving as a resource for and/or protecting her elected officials. MOUs are also in place with the State of NV for continuity of operations.</t>
  </si>
  <si>
    <t>The proposed target-hardening activity is the upgrading of access controls and identity verification for all persons using Western Nevada College facilities. The users of this campus are citizens of Carson City, The Carson Valley, and surrounding communities and Douglas County residents. The campus is vital to the health of the community and is used as an evacuation and emergency center in the event of terrorism or extreme circumstance. As the main Carson City campus is located near numerous official state offices and facilities, having it serve as a safe and secure gathering/evacuation center would benefit the entire state of Nevada by serving as a resource for and/or protecting her elected officials. MOUs are also in place with the State of NV for continuity of operations. The geographic location of the project is Carson City, NV.</t>
  </si>
  <si>
    <t>University Police Services will implement this project with the support of the administration of WNC and with financial management and compliance review through the University of Nevada, Reno Office of Sponsored Projects. Police Services will work with the Business Center North purchasing department to complete the bidding process for this project and to ensure that all state laws and regulations are followed. Police Services will work closely with the chosen contractors to ensure the work is done according to grant specifications.</t>
  </si>
  <si>
    <t>Once the locking system is in place, University Police Services will work with the administration of WNC to ensure that the systems are maintained and repaired when necessary using state funds allocated to those facilities through a budgeting process.</t>
  </si>
  <si>
    <t>Yes, the project is scalable and can be completed in segments if necessary.</t>
  </si>
  <si>
    <t>Build</t>
  </si>
  <si>
    <t>No</t>
  </si>
  <si>
    <t xml:space="preserve">No </t>
  </si>
  <si>
    <t>Not applicable.</t>
  </si>
  <si>
    <t>No.</t>
  </si>
  <si>
    <t xml:space="preserve">Initiate - The authorization to begin work or resume work on any particular activity. </t>
  </si>
  <si>
    <t xml:space="preserve">-Personnel (Not Contractors) Amount
-Personnel Fringe Benefits (Not Contractors) Amount
-Travel Amount 
-Equipment Amount (over $5,000)
-Supplies Amount 
187,043-Contractual Amount 
-Construction Amount 
48,631-Other Amount </t>
  </si>
  <si>
    <t xml:space="preserve">Category Total from the Line Item Detail Tab </t>
  </si>
  <si>
    <t xml:space="preserve">Equipment costs are based on a vendor quote for the proposed access control and verification system. The University has a federally established indirect cost rate for University of Nevada for sponsored projects at 26% of project total. </t>
  </si>
  <si>
    <t>&lt;strong&gt;3/24/2021 9:01:49 AM&lt;/strong&gt; (Kelli Anderson) Email sent to applicant (Message Template 1)&lt;br /&gt;&lt;strong&gt;3/24/2021 9:04:36 AM&lt;/strong&gt; (Kelli Anderson) Email sent to applicant (Message Template 1)&lt;br /&gt;&lt;strong&gt;3/25/2021 9:43:57 AM&lt;/strong&gt; Application submitted. Appropriate Administrators and Reviewers notified.&lt;br /&gt;&lt;strong&gt;3/25/2021 9:43:58 AM&lt;/strong&gt; Application submission confirmation sent to sierrahooft@unr.edu.&lt;br /&gt;</t>
  </si>
  <si>
    <t>City of Henderson Mobile Vehicle Barriers for Soft Target and Crowded Places</t>
  </si>
  <si>
    <t>88-6000720</t>
  </si>
  <si>
    <t xml:space="preserve">City of Henderson </t>
  </si>
  <si>
    <t>240 S Water St</t>
  </si>
  <si>
    <t>Henderson</t>
  </si>
  <si>
    <t>702-267-2212</t>
  </si>
  <si>
    <t xml:space="preserve">Bristol </t>
  </si>
  <si>
    <t>Ellington</t>
  </si>
  <si>
    <t>Chief Operations Deputy City Manager</t>
  </si>
  <si>
    <t>Bristol.Ellington@cityofhenderson.com</t>
  </si>
  <si>
    <t>Rose</t>
  </si>
  <si>
    <t>Hess</t>
  </si>
  <si>
    <t>702-267-2246</t>
  </si>
  <si>
    <t>Rose.Hess@cityofhenderson.com</t>
  </si>
  <si>
    <t>AK</t>
  </si>
  <si>
    <t>Urban Area Security Initiative (UASI)</t>
  </si>
  <si>
    <t>Mobile Vehicle/Pedestrian Barriers for Soft Target and Crowded Places - City of Henderson</t>
  </si>
  <si>
    <t>Planning - Continuity of Operations, Mass Fatality or Community Resilience</t>
  </si>
  <si>
    <t>All of the Above</t>
  </si>
  <si>
    <t xml:space="preserve">On-Scene Security, Protection, and Law Enforcement </t>
  </si>
  <si>
    <t xml:space="preserve">Physical Protective Measures </t>
  </si>
  <si>
    <t>-Enhancing Cyber Security - 7.5% 
100%-Enhancing the Protection of Soft Targets/Crowded Places - 5%
-Enhancing Information Sharing and Intelligence Sharing and Analysis and cooperation with federal agencies including DHS - 5%
-Combating Domestic Violent Extremism - 7.5%
-Addressing Emergent Threats, such as the activities of Transnational Criminal Organizations, open source threats &amp; threats from UAS and WMD - 5%</t>
  </si>
  <si>
    <t xml:space="preserve">This new project aligns with the FY21 core capability of â€œenhancing the protection of soft targets and crowded placesâ€.  City of Henderson (COH), Nevadaâ€™s second largest city seeks to harden and protect soft targets from terroristic threats and hostile vehicle attacks. Mobile Vehicle Barriers can be rapidly deployed on roadways and hard surfaces to protect areas of mass gatherings, stadiums, sports arenas, critical infrastructure, and special events in the Las Vegas Urban Area (LVUA).  These barriers are designed to channel or halt pedestrian or vehicle-borne traffic to protect crowded places, physical assets, and facilities.  
</t>
  </si>
  <si>
    <t xml:space="preserve">Based upon the Clark County and State of Nevada THIRA/SPR Mass Casualty incidents are a high-threat and hazard. Physical protective measures are identified as the way to prevent, protect and mitigate mass casualty incidents. This investment into mobile vehicle barriers for soft target and crowded spaces will address gaps contained within the LVUA. </t>
  </si>
  <si>
    <t xml:space="preserve">Yes - This project will allow the City of Henderson to quickly deploy barriers to prevent or response to potential threats or incidents in the Las Vegas Urban Area. This project allows highly-mobile security for up to 1.5 miles of parade route or other soft targets. 
</t>
  </si>
  <si>
    <t>This new project aligns with the FY21 National Priority of â€œenhancing the protection of soft targets and crowded placesâ€.  City of Henderson seeks to secure the Las Vegas basin from terroristic threats and hostile vehicle attacks. Mobile Vehicle Barriers can be rapidly deployed by a single operator on roadways and hard surfaces to protect areas of mass gatherings, parades, stadiums, sports arenas, critical infrastructure, and special events in the Las Vegas Urban Area (LVUA).  These barriers are designed and tested to channel or halt pedestrian or vehicle-borne traffic to protect crowded places, physical assets, and facilities.</t>
  </si>
  <si>
    <t xml:space="preserve">City of Henderson Police Department (HPD) will be the lead agency to administer the program.  All equipment will be housed at a city facility and deployed as needed for events to harden soft targets. HPD will be the lead agency to mobilize all equipment through the direction of the Homeland Security Lieutenant. 
After approval an Request For Proposal (RFP) will be published and a team from the City will review and short-list the most qualified applicants. These short-listed applicants will be scrutinized by staff to determine the best value for the City. All State and Federal purchasing requirements will be included. </t>
  </si>
  <si>
    <t>If grant funding is received for this project, City of Henderson will budget for the continued maintenance of the vehicles and equipment.</t>
  </si>
  <si>
    <t xml:space="preserve">Yes, this project funding request is scalable if needed.
</t>
  </si>
  <si>
    <t>Not applicable</t>
  </si>
  <si>
    <t xml:space="preserve">-Personnel (Not Contractors) Amount
-Personnel Fringe Benefits (Not Contractors) Amount
-Travel Amount 
792,900-Equipment Amount (over $5,000)
-Supplies Amount 
-Contractual Amount 
-Construction Amount 
-Other Amount </t>
  </si>
  <si>
    <t>Mobile Vehicle Barrier - Equipment</t>
  </si>
  <si>
    <t>&lt;strong&gt;3/29/2021 1:07:05 PM&lt;/strong&gt; Application submitted. Appropriate Administrators and Reviewers notified.&lt;br /&gt;&lt;strong&gt;3/29/2021 1:07:06 PM&lt;/strong&gt; Application submission confirmation sent to Rose.Hess@cityofhenderson.com.&lt;br /&gt;</t>
  </si>
  <si>
    <t>Henderson Police Department SWAT Tatical Robotic Platform</t>
  </si>
  <si>
    <t>Ryan.Turner@cityofhenderson.com,Jeremy.Hynds@cityofhenderson.com</t>
  </si>
  <si>
    <t>Tactical Robotic Platform - City of Henderson Police Department SWAT</t>
  </si>
  <si>
    <t>Project is an ENHANCEMENT (Project funded by HSGP in the past) - YOUR PROJECT WILL BE COMPETITIVE</t>
  </si>
  <si>
    <t>Project Submitted is not a Strategic Capacities to be Maintained.  By choosing this answer, this application is a competitive application and may be funded after Strategic Capacities to be Maintained are funded</t>
  </si>
  <si>
    <t xml:space="preserve">Intelligence and Information Sharing </t>
  </si>
  <si>
    <t>-Enhancing Cyber Security - 7.5% 
-Enhancing the Protection of Soft Targets/Crowded Places - 5%
-Enhancing Information Sharing and Intelligence Sharing and Analysis and cooperation with federal agencies including DHS - 5%
100-Combating Domestic Violent Extremism - 7.5%
-Addressing Emergent Threats, such as the activities of Transnational Criminal Organizations, open source threats &amp; threats from UAS and WMD - 5%</t>
  </si>
  <si>
    <t xml:space="preserve">The purpose of this grant application is to maintain the ability to provide robotic intelligence collection and surveillance capabilities to the Henderson Police Department Special Weapons and Tactical Unit.  The robotic platform requested is specifically designed for tactical robotic operations providing a rugged platform that can be utilized for search and surveillance inside of a structure or residence.  The unit will also be critical in response to terrorist type events. Due to the random location of these events the platform needs to be diverse in its functionality and deployment.  By employing the new robotic platform, the expanded capabilities and maneuverability of this robot will enhance the effectiveness and efficiency for searching and communicating with dangerous individuals or groups that are barricaded in a variety of locations. </t>
  </si>
  <si>
    <t>The City of Henderson seeks funding to procure a small tactical robotic platform to maintain regional capabilities for remote surveillance and communication. Per the County and State THIRA, "Screening, Search, and Detection" there is a priority to identify, discover, locate threats/hazards through active surveillance and search procedures. This purchase will allow active-threat environments to provide accurate and timely information to first response agencies and the LVUA.</t>
  </si>
  <si>
    <t xml:space="preserve">Yes - This project supports the safety of the entire region to divert, intercept, apprehend, or secure terrorism-related threats and/or hazards. The SWAT team serves approximately 140 search warrants a year.  The Henderson warrant service is a resource to all the law enforcement jurisdictions in the Las Vegas valley, including the DEA, HSI, ATF, HIDTA/(SNHINTF).  A majority of these warrant services are narcotic related and have a transnational criminal organizational nexus. </t>
  </si>
  <si>
    <t>This purchase allows for continuation and enhancement of capabilities which are non-functional or at end of life via the existing robotic platform.  The technological advancements and compact design can navigate small aisles such as those found on aircraft and public transportation systems. Upgraded articulators and optional wheels will provide increased stairclimbing ability. Enhanced communication system will allow the team to negotiate and potentially deescalate a situation remotely and provide critical information on the area of concern. Multiple breaching options will allow the robot to open doors that are locked, barricaded or potentially booby-trapped. The unit will support high-risk warrant services.  Provided manufacturer training will allow in-house maintenance and repairs reducing robot downtime and additional repair cost.</t>
  </si>
  <si>
    <t>The purpose of this grant application is to appropriate the funds to facilitate the replacement and enhancement of the robotic capabilities currently employed by the Henderson Police Department SWAT Unit. The robot requested is a small framed robot specifically designed for tactical operations. The unit will be rapidly deployable, durable and capable of search and surveillance missions. The unit will be able to navigate stairs and maneuver around obstacles. A supporting arm and claw are needed for item manipulation and opening of doors with various knobs and heights.  Explosive and mechanical breaching are required capabilities. The robot and control consul will be capable of multiple views and have 2-way communication. The robot will function on and off tether and over a sufficient distance. The unit will have prolonged battery life and an ease of battery replacement. An anti-tamper capability while operating downrange is required. SWAT personnel will be able to handle maintenance and general repairs. The HPD SWAT team will be responsible for the housing, transportation, and operational deployment of the robotic platform.</t>
  </si>
  <si>
    <t>If grant funding is received for this project, Henderson Police Department SWAT will be responsible for implementation and any maintenance and upkeep.</t>
  </si>
  <si>
    <t xml:space="preserve">-Personnel (Not Contractors) Amount
-Personnel Fringe Benefits (Not Contractors) Amount
-Travel Amount 
213000.00-Equipment Amount (over $5,000)
No-Supplies Amount 
-Contractual Amount 
-Construction Amount 
-Other Amount </t>
  </si>
  <si>
    <t>Equipment</t>
  </si>
  <si>
    <t>2021-03-25 14:00:32Application copied.&lt;strong&gt;3/29/2021 1:05:48 PM&lt;/strong&gt; Application submitted. Appropriate Administrators and Reviewers notified.&lt;br /&gt;&lt;strong&gt;3/29/2021 1:05:49 PM&lt;/strong&gt; Application submission confirmation sent to Rose.Hess@cityofhenderson.com.&lt;br /&gt;</t>
  </si>
  <si>
    <t>Emergency Alerting Mass Notification</t>
  </si>
  <si>
    <t>88-6000198</t>
  </si>
  <si>
    <t>City of Las Vegas</t>
  </si>
  <si>
    <t>495 S. Main Street</t>
  </si>
  <si>
    <t>Las Vegas</t>
  </si>
  <si>
    <t>www.lasvegasnevada.gov</t>
  </si>
  <si>
    <t>Carolyn G.</t>
  </si>
  <si>
    <t>Goodman</t>
  </si>
  <si>
    <t>Mayor</t>
  </si>
  <si>
    <t>clevering@lasvegasnevada.gov</t>
  </si>
  <si>
    <t>Carolyn</t>
  </si>
  <si>
    <t>Levering</t>
  </si>
  <si>
    <t>pwdowiak@lasvegasnevada.gov</t>
  </si>
  <si>
    <t>Project will be MAINTAINED (Project will MAINTAIN an approved FFY 2021 Strategic Capacity)</t>
  </si>
  <si>
    <t>Public Information and Warning - Emergency Alert System</t>
  </si>
  <si>
    <t>Response. Respond quickly to save lives, protect property and the environment, and meet basic human needs in the aftermath of a catastrophic incident.</t>
  </si>
  <si>
    <t xml:space="preserve">Public Information and Warning </t>
  </si>
  <si>
    <t>0-Enhancing Cyber Security - 7.5% 
0-Enhancing the Protection of Soft Targets/Crowded Places - 5%
0-Enhancing Information Sharing and Intelligence Sharing and Analysis and cooperation with federal agencies including DHS - 5%
0-Combating Domestic Violent Extremism - 7.5%
-Addressing Emergent Threats, such as the activities of Transnational Criminal Organizations, open source threats &amp; threats from UAS and WMD - 5%</t>
  </si>
  <si>
    <t>N/A</t>
  </si>
  <si>
    <t>Public Information and Warning is defined as: Deliver coordinated, prompt, reliable, and actionable information to the whole community through the use of clear, consistent, accessible, and culturally and linguistically appropriate methods to effectively relay information regarding any threat or hazard, as well as the actions being taken and the assistance being made available, as appropriate. This mass notification system is equipped to provide all services as described and we request it be extended another year.</t>
  </si>
  <si>
    <t>Yes.
This system provides a pathway to access IPAWS capabilities and mass notification to the general public. Emergency Alerting and mass notification are part of a complex series of communications to the public to help keep people out of harms way during any kind of terror attack, barricaded suspect or suspect search, and protective actions to take during other types of emergencies as well.</t>
  </si>
  <si>
    <t>The city of Las Vegas has operated a mass notification system since 2005. The original system consisted of a locally-based server with out-of-area back-up capacity in the event a catastrophic emergency left the local system unusable.  With the advent of â€œcloudâ€ technology, the city has moved away from a local-based server to a subscription-based technology providing added assurance the emergency public information and warning capacity will exist when needed. Since the mass shooting attack in Las Vegas on 1 October 2017, local law enforcement, specifically the Southern Nevada Counter Terrorism Center, has learned more of what this existing system can provide, both from a Public Warning standpoint as well as an Intelligence and Information Sharing perspective. This increased interest in more frequent use of this system has created a requirement for the city to expand the current system capabilities from a per-unit usage system to an unlimited call, text, email system.</t>
  </si>
  <si>
    <t>As the current owner/operator of the mass notification system, the city of Las Vegas is prepared to accept funds to allow continued operation of the current system to meet emergency alerting mass notification needs.
Project Manager, Carolyn Levering has implemented training for end users to ensure the system is capable of meeting the new user requirements.
Project Manager Carolyn Levering will work with Management Analyst, Priscilla Wdowiak to ensure all program and financial reporting is completed in accordance with grant assurance requirements.</t>
  </si>
  <si>
    <t>This project requires annual sustainment funding. There are no plans beyond grant funds in place to maintain this project.</t>
  </si>
  <si>
    <t>Final cost is dependent upon final bid evaluation and award. This project cannot be scaled.</t>
  </si>
  <si>
    <t>Sustain</t>
  </si>
  <si>
    <t>FY 2019 UASI Closeout
FY 2020 UASI Control (program in-progress); Closeout (funds expended)</t>
  </si>
  <si>
    <t xml:space="preserve">Control - A mechanism which reacts to the current project status in order to ensure accomplishment of project objectives. This involves planning, measuring, monitoring, and taking corrective action based on the results of the monitoring. </t>
  </si>
  <si>
    <t xml:space="preserve">-Personnel (Not Contractors) Amount
-Personnel Fringe Benefits (Not Contractors) Amount
-Travel Amount 
95,000-Equipment Amount (over $5,000)
-Supplies Amount 
-Contractual Amount 
-Construction Amount 
-Other Amount </t>
  </si>
  <si>
    <t>Mass Notification System 04AP-0-09-ALRT</t>
  </si>
  <si>
    <t>&lt;strong&gt;3/22/2021 1:16:23 PM&lt;/strong&gt; Application submitted. Appropriate Administrators and Reviewers notified.&lt;br /&gt;&lt;strong&gt;3/22/2021 1:16:23 PM&lt;/strong&gt; Application submission confirmation sent to clevering@lasvegasnevada.gov.&lt;br /&gt;&lt;strong&gt;3/24/2021 8:58:18 AM&lt;/strong&gt; (Kelli Anderson) Email sent to applicant (Message Template 5)&lt;br /&gt;&lt;strong&gt;3/24/2021 9:00:55 AM&lt;/strong&gt; (Kelli Anderson) Email sent to applicant (Message Template 1)&lt;br /&gt;</t>
  </si>
  <si>
    <t>Southern Nevada Community Emergency Response Team (CERT)</t>
  </si>
  <si>
    <t xml:space="preserve">City of Las Vegas </t>
  </si>
  <si>
    <t>702-229-0076</t>
  </si>
  <si>
    <t>NVCERT.ORG</t>
  </si>
  <si>
    <t xml:space="preserve">Carolyn G. </t>
  </si>
  <si>
    <t>Mayor City of Las Vegas</t>
  </si>
  <si>
    <t>Mary</t>
  </si>
  <si>
    <t>Camin</t>
  </si>
  <si>
    <t>mcamin@lasvegasnevada.gov</t>
  </si>
  <si>
    <t xml:space="preserve">7551 Sauer Dr. </t>
  </si>
  <si>
    <t xml:space="preserve">Las Vegas </t>
  </si>
  <si>
    <t>pwdowiak@lasvegasnevada.gov,clevering@lasvegasnevada.gov</t>
  </si>
  <si>
    <t>Citizen Corps - City of Las Vegas</t>
  </si>
  <si>
    <t>Mitigation. Reduce the loss of life and property by lessening the impact of future disasters.</t>
  </si>
  <si>
    <t xml:space="preserve">Community Resilience </t>
  </si>
  <si>
    <t>0-Enhancing Cyber Security - 7.5% 
0-Enhancing the Protection of Soft Targets/Crowded Places - 5%
0-Enhancing Information Sharing and Intelligence Sharing and Analysis and cooperation with federal agencies including DHS - 5%
0-Combating Domestic Violent Extremism - 7.5%
0-Addressing Emergent Threats, such as the activities of Transnational Criminal Organizations, open source threats &amp; threats from UAS and WMD - 5%</t>
  </si>
  <si>
    <t>Not Applicable</t>
  </si>
  <si>
    <t>Using the Whole Community approach towards enhancing community awareness and resilience and assisting local/state jurisdictions before, during and after and event are critical components of Citizen Corp and CERTs. CERT assist any way they can within the constraints of their training and authority. The NV State Preparedness Report in the SPR indicates need for improvement in the areas of: Operational Coordination (CERTs activate immediately to assist in any way necessary during and after and event) Community Resilience (Use Whole Community approach in recruiting and training volunteers to fill gapes in capacity); Mass Care (CERTs assist with basic assessment and treatment of community members during and after and event.)</t>
  </si>
  <si>
    <t xml:space="preserve">Yes, the CERT curriculum teaches specific actions for CERT members to take and what to avoid if they suspect a terrorist attack. Unit 8, Terrorism and CERT includes: What is Terrorism? Terrorist Targets/Terrorist Weapons/Preparing for a Terrorist Incident. The Southern NV video "The Seven Signs of Terrorism" is also shown. CERT used to have a dedicated funding stream in Citizen Corps. The guidance for UASI indicates that these programs now be included in these funding streams. </t>
  </si>
  <si>
    <t>Train and equip 600 individuals throughout Southern Nevada in the Community Emergency Response Team course. Support all emergency management offices in southern Nevada by maintaining a database of all course participants, segregated by community. Recruit volunteers for first response department drills and exercises for use by the requesting agency. Maintain Southern Nevada emergency preparedness application for continued presence in the community.</t>
  </si>
  <si>
    <t xml:space="preserve">CERT Program Coordinator will: Identify partners and secure course locations, then procure course materials, schedule courses and schedule the requisite instructors. Perform public relations activities to promote CERT. Do Quarterly Progress Reports and Project Change Requests. Respond to public inquiries regarding the program. 
CERT Course Facilitators (Instructors) will: Transport needed course supplies, set up classrooms, teach the classes, breakdown classrooms.
Program Support Staff will: Arrange for purchasing of supplies, arranging travel and help with general program administration.
Financial Analyst will: Monitor grant spending and complete quarterly financial reports, and perform close out financial accounting at the end of the reporting period.
</t>
  </si>
  <si>
    <t>Zero</t>
  </si>
  <si>
    <t>There are no continuing costs created by this program. This program is 100% dependent on the funding stream and absent the funds, this program would be terminated.</t>
  </si>
  <si>
    <t>Yes, if volume of course offerings is reduced.. However,  as courses are reduced, so are the program outcomes. This will impact overall progress towards meeting the Community Resilience Core Capability.</t>
  </si>
  <si>
    <t xml:space="preserve">Yes:
2020 Southern NV Community Emergency Response Team-Execute
2019 Southern NV Community Emergency Response Team-Execute
2018 Southern NV Community Emergency Response Team-Closeout.
</t>
  </si>
  <si>
    <t xml:space="preserve">-Personnel (Not Contractors) Amount
-Personnel Fringe Benefits (Not Contractors) Amount
3500-Travel Amount 
0-Equipment Amount (over $5,000)
-Supplies Amount 
-Contractual Amount 
0-Construction Amount 
0-Other Amount </t>
  </si>
  <si>
    <t xml:space="preserve">Personnel=$131,379 &amp; Fringe:$54,795: To pay for salary and fringe benefits for CERT staff.  Travel=$3,500: CERT program coordinator to travel to conferences to enhance CERT and emergency management knowledge.  Planning=$47,155:To pay for conference registration fees, memberships, and various course supply needs.  Organization=$0  Equipment =$0  Training=$8,360: To pay for ADA accommodations and a Spanish CERT class taught by a FEMA certified instructor.  Exercise=$3,000 To fund a full scale exercise for CERT students.   </t>
  </si>
  <si>
    <t>&lt;strong&gt;3/24/2021 9:00:14 AM&lt;/strong&gt; (Kelli Anderson) Email sent to applicant (Message Template 1)&lt;br /&gt;&lt;strong&gt;3/24/2021 9:03:28 AM&lt;/strong&gt; (Kelli Anderson) Email sent to applicant (Message Template 1)&lt;br /&gt;&lt;strong&gt;3/25/2021 1:07:49 PM&lt;/strong&gt; Application submitted. Appropriate Administrators and Reviewers notified.&lt;br /&gt;&lt;strong&gt;3/25/2021 1:07:49 PM&lt;/strong&gt; Application submission confirmation sent to mcamin@lasvegasnevada.gov.&lt;br /&gt;</t>
  </si>
  <si>
    <t>Vapor Wake/Explosive Detection K9</t>
  </si>
  <si>
    <t>495 S Main st.</t>
  </si>
  <si>
    <t>702-383-2888</t>
  </si>
  <si>
    <t>https://www.lasvegasnevada.gov/Government/Departments/Fire-Rescue</t>
  </si>
  <si>
    <t>Richard</t>
  </si>
  <si>
    <t>Brooks</t>
  </si>
  <si>
    <t>702-232-6417</t>
  </si>
  <si>
    <t>rbrooks@lasvegasnevada.gov</t>
  </si>
  <si>
    <t>yes</t>
  </si>
  <si>
    <t xml:space="preserve">No, my jurisdiction did not participate </t>
  </si>
  <si>
    <t>Las Vegas Bomb Squad Vapor Wake/Explosive Detection K9</t>
  </si>
  <si>
    <t xml:space="preserve">Chemical, Biological, Radiological, Nuclear, and Explosive - Tahoe-Douglas Bomb Squad,  Elko Bomb Squad, Consolidated Bomb Squad (Washoe, Reno, and Sparks),Las Vegas Bomb Squad </t>
  </si>
  <si>
    <t xml:space="preserve">Screening, Search and Detection </t>
  </si>
  <si>
    <t>-Enhancing Cyber Security - 7.5% 
64,041-Enhancing the Protection of Soft Targets/Crowded Places - 5%
64,041-Enhancing Information Sharing and Intelligence Sharing and Analysis and cooperation with federal agencies including DHS - 5%
64,041-Combating Domestic Violent Extremism - 7.5%
64,041-Addressing Emergent Threats, such as the activities of Transnational Criminal Organizations, open source threats &amp; threats from UAS and WMD - 5%</t>
  </si>
  <si>
    <t>The National Priorities that this project will support include: Enhancing the Protection of Soft/Targets Crowded Spaces; Enhancing information/intelligence sharing/analysis and cooperation with federal agencies; Combating Domestic Violent Extremism; and lastly Addressing Emergent threats, transnational Criminal Organizations, open source threats from UAS and WMD. The Core Capabilities supported by this project are Operational Coordination; Screening, search, and detection; and Interdiction and Disruption.  As the sole public safety bomb squad for all of southern Nevada we would respond to any event involving IED/suspicious packages.  We also are a part of many of the preplanned large scale events within the southern Nevada urban area ranging from explosive/security sweeps to on site standby.</t>
  </si>
  <si>
    <t>The Las Vegas Bomb Squad Vapor Wake/Explosive Detection K9 project directly addresses the recognized need by the THIRA SPR under the core capability: Screening, Search, &amp; Detection for additional K9 assets in the Las Vegas Urban area.  This project will equip Las Vegas Bomb Squad with EDD K9 capabilities.  This will directly reduce the ongoing dependence on outside agencies to provide EDD K9 coverage for Secret Service details, stand by and large venue gatherings we currently provide service to in addition to standard calls for service.  This project would be primarily located within the Las Vegas Urban Area and could be deployable statewide if needed.</t>
  </si>
  <si>
    <t>Yes.  Las Vegas Bomb Squad would respond to any incident involving a hazardous device, including and not limited to terrorism.  Explosives are a common tool used by terrorist, this project will enhance/sustain the Las Vegas Bomb Squad's ability to aid the Las Vegas Urban Area in detecting and deterring acts of violence involving firearms or explosives.</t>
  </si>
  <si>
    <t>This project will equip the Las Vegas Bomb Squad with Vapor Wake/Explosive Detection K9 and K9 Handler teams.  This project will provide funding for the purchase/training for 4 Vapor Wake/Explosive Detection K9/Handler Teams. Project will also provide funding for the necessary modification of K9 transport vehicles for emergency heat alarms for protection of the K9 when stored/transported in vehicle. This project will support the Core Capability of Screening, Search, &amp; Detection by providing the Las Vegas Urban area with 4 additional EDD K9 teams thus addressing the THIRA SPR's need for more K9 units.  This project will be based in the Las Vegas Urban Area but is deployable statewide.</t>
  </si>
  <si>
    <t>This Project will be implemented, managed, and maintained by Las Vegas Fire &amp; Rescue Bomb Squad and City of Las Vegas.  Overall Project Supervision will be by Commander Shon Saucedo of Las Vegas Bomb Squad. Project management, implementation and reporting will be by Captain Steven Poe and Lieutenant Richard Brooks of Las Vegas Bomb Squad.</t>
  </si>
  <si>
    <t>Continued financial obligation of this project would be the long term feeding and medical care of the Vapor Wake/Explosive Detection K9. Additional obligations of recertification and training of the K9/Handler team will be on going for the service life of the Vapor Wake/Explosive Detection K9.  These costs will be the responsibility of the Las Vegas Bomb Squad.</t>
  </si>
  <si>
    <t>Yes, this project is scalable. A reduction in the number of Vapor Wake/Explosive Detection K9's approved would scale the project cost down.</t>
  </si>
  <si>
    <t>Bomb Technician</t>
  </si>
  <si>
    <t>6-509-1207</t>
  </si>
  <si>
    <t xml:space="preserve">-Personnel (Not Contractors) Amount
-Personnel Fringe Benefits (Not Contractors) Amount
-Travel Amount 
256,164.00-Equipment Amount (over $5,000)
-Supplies Amount 
-Contractual Amount 
-Construction Amount 
-Other Amount </t>
  </si>
  <si>
    <t>&lt;strong&gt;3/29/2021 9:36:43 AM&lt;/strong&gt; Application submitted. Appropriate Administrators and Reviewers notified.&lt;br /&gt;&lt;strong&gt;3/29/2021 9:36:44 AM&lt;/strong&gt; Application submission confirmation sent to rbrooks@lasvegasnevada.gov.&lt;br /&gt;</t>
  </si>
  <si>
    <t>Metropolitan Medical Response System (MMRS)</t>
  </si>
  <si>
    <t>City of Las Vegas - Department of Fire &amp; Rescue</t>
  </si>
  <si>
    <t>500 N Casino Center Blvd</t>
  </si>
  <si>
    <t>Chris</t>
  </si>
  <si>
    <t>Sproule</t>
  </si>
  <si>
    <t>702-303-0968</t>
  </si>
  <si>
    <t>csproule@lasvegasnevada.gov</t>
  </si>
  <si>
    <t>XX</t>
  </si>
  <si>
    <t>rnolan@lasvegasnevada.gov,jfeedar@lasvegasnevada.gov,clevering@lasvegasnevada.gov</t>
  </si>
  <si>
    <t>Planning - Metropolitan Medical Response System (UASI)</t>
  </si>
  <si>
    <t>Planning</t>
  </si>
  <si>
    <t xml:space="preserve">The goal of this project is to maintain the Metropolitan Medical Response System (MMRS) and support the 2021 Nevada Commission on Homeland Security Strategic Capacities to be Maintained priority of Planning.  It also supports the Core Capabilities of Operational Coordination, Intelligence and Information Sharing, Mass Care Services, and Public Health, Healthcare, and Emergency Medical Services.
Key findings in the 2020 THIRA/SPR found that the one of the largest capability gaps was Public Health, Healthcare, &amp; Emergency Medical Services.  It also identified pandemic, active shooter, and earthquake as hazards that are of the greatest concern.  Additionally, the 2019 THIRA/SPR identified Mass Care as a significant gap for catastrophic events.  MMRS supports the response to these threats and hazards by enhancing the integration of local emergency management, health, fire, law enforcement, medical systems, and the coroner into a coordinated, sustained local capability to respond effectively to a mass casualty incident caused by a WMD, an incident involving hazardous materials, an epidemic disease outbreak, or natural disaster.
</t>
  </si>
  <si>
    <t>The MMRS program develops plans, conducts training and exercises, and acquires pharmaceuticals and PPE to achieve the enhanced capability necessary to respond to a MCI caused by a WMD terrorist act, a HAZMAT incident, an epidemic disease outbreak, or a natural disaster.  It supports the jurisdiction by increasing their response capabilities during the first hours crucial to lifesaving and population protection, with their own resources, until significant external assistance can arrive.</t>
  </si>
  <si>
    <t xml:space="preserve">MMRS supports the integration of law enforcement, fire, emergency management, health, and medical systems into a coordinated response to a mass casualty incident caused by a WMD, an incident involving hazardous materials, an epidemic disease outbreak, or natural disaster. The focus of the program is to decrease morbidity and mortality, and to increase survivability, during those first critical hours following a disaster. MMRS enhances the response and management capabilities, and improves the existing local operational systems of a community before an incident occurs. 
MMRS achieves this mission by creating an operational system at the local level intended to respond to and manage the first 24-96 hours of any event that creates mass casualties, or casualties requiring unique care capabilities, until State or Federal response resources become available.  MMRS creates this operational system by developing plans, conducting training and exercises, and acquiring pharmaceuticals, personal protective equipment, and other specialized response equipment.  MMRS primarily serves Southern Nevada; however, all assets are deployable.
</t>
  </si>
  <si>
    <t>The Las Vegas MMRS Coordinator is the Project Manager and will be responsible for project implementation and all aspects of planning, organizing, equipping, training, and conducting exercises, as it pertains to this project.  The MMRS Coordinator will work closely with the City of Las Vegas Office of Emergency Management and Finance Department to ensure grant requirements are met with fiscal integrity and appropriate accountability and documentation.</t>
  </si>
  <si>
    <t>Sustainment activities for recurring costs will include transferring these costs from MMRS program funding to the jurisdictions/agencies that are currently benefiting from the services.  This is specific to the regional use of the FirstWatch Early Event Detection &amp; Syndromic Surveillance System.</t>
  </si>
  <si>
    <t>Yes. Equipment could be reduced or eliminated and that would reduce capability proportional to the reduction.  However, capabilities cannot be maintained if the MMRS Coordinator position is not funded.</t>
  </si>
  <si>
    <t>2019 Metropolitan Medical Response System (MMRS) - Maintain
2019 Metropolitan Medical Response System (MMRS) - New
2019 Metropolitan Medical Response System (MMRS) - Competitive</t>
  </si>
  <si>
    <t xml:space="preserve">$75,920-Personnel (Not Contractors) Amount
$59,280-Personnel Fringe Benefits (Not Contractors) Amount
-Travel Amount 
$350,000-Equipment Amount (over $5,000)
-Supplies Amount 
-Contractual Amount 
-Construction Amount 
-Other Amount </t>
  </si>
  <si>
    <t>&lt;strong&gt;3/23/2021 11:04:32 AM&lt;/strong&gt; Application submitted. Appropriate Administrators and Reviewers notified.&lt;br /&gt;&lt;strong&gt;3/23/2021 11:04:49 AM&lt;/strong&gt; Application submission confirmation sent to csproule@lasvegasnevada.gov.&lt;br /&gt;&lt;strong&gt;3/24/2021 8:58:22 AM&lt;/strong&gt; (Kelli Anderson) Email sent to applicant (Message Template 5)&lt;br /&gt;&lt;strong&gt;3/24/2021 9:01:43 AM&lt;/strong&gt; (Kelli Anderson) Email sent to applicant (Message Template 1)&lt;br /&gt;</t>
  </si>
  <si>
    <t>Hostile Incident Medics</t>
  </si>
  <si>
    <t>88-6000200</t>
  </si>
  <si>
    <t>City of North Las Vegas</t>
  </si>
  <si>
    <t xml:space="preserve">2250 Las Vegas Blvd </t>
  </si>
  <si>
    <t>North Las Vegas</t>
  </si>
  <si>
    <t>www.cityofnorthlasvegas.com/</t>
  </si>
  <si>
    <t>Travis</t>
  </si>
  <si>
    <t>Anderson</t>
  </si>
  <si>
    <t>Deputy Fire Chief/Emergency Manager</t>
  </si>
  <si>
    <t>andersont@cityofnorthlasvegas.com</t>
  </si>
  <si>
    <t>702-633-1105</t>
  </si>
  <si>
    <t>4040 Losee Road</t>
  </si>
  <si>
    <t>wrightjm@cityofnorthlasvegas.com</t>
  </si>
  <si>
    <t>Unavailable due to COVID Response/Recovery</t>
  </si>
  <si>
    <t>North Las Vegas Tactical Medic Program</t>
  </si>
  <si>
    <t xml:space="preserve">Public Health, Healthcare, and Emergency Medical Services </t>
  </si>
  <si>
    <t>-Enhancing Cyber Security - 7.5% 
-Enhancing the Protection of Soft Targets/Crowded Places - 5%
-Enhancing Information Sharing and Intelligence Sharing and Analysis and cooperation with federal agencies including DHS - 5%
50000-Combating Domestic Violent Extremism - 7.5%
-Addressing Emergent Threats, such as the activities of Transnational Criminal Organizations, open source threats &amp; threats from UAS and WMD - 5%</t>
  </si>
  <si>
    <t>The North Las Vegas Tactical Medic Team would provide emergency medical response to events resulting from domestic violent extremism. The team would also be part of the initial medical care to an event resulting from the emerging threat of WMD. Tactical medics provide care in areas not yet rendered safe for fire service and EMS medical providers. Traditionally, these responders operate in the "cold zone" of incidents. Tactical medics complete rigorous training and awareness programs enabling them to operate in "hot" and "warm zones" prior to law enforcement rendering an area completely safe. This response gap results in an extended time to patient contact that has, on many occasions, led to victims of the event treating other victims without the aid of professional medical providers. This response gap occurs at a critical time of the event where life-saving interventions must occur to increase survivability of victims.</t>
  </si>
  <si>
    <t>The Threat and Hazard Identification Risk Assessment (THIRA)/Stakeholder Preparedness Review (SPR) identifies Active shooter and hostile Mass Casualty events as a high priority in Step 1 and 2. Due to their expanded training and specialized gear, Tactical Medics are able to enter areas not currently addressed in the initial onset phase of these types of incidents. As part of the current MACTAC and SNFO Hostile Event response, deployment of Rescue Task Force (RTF) teams may only occur when four conditions are satisfied. These four "Must Have's" are defines as, an established Unified Command, a completed threat assessment, a defined warm zone and confirmed victims. Tactical medics would have the training and ability to join law enforcement units making entry into the event perimeter prior to these conditions being met to begin reconnaissance and assessment of the scene in terms of medical and evacuation needs. Due to the team being comprised of active duty firefighters, the team would also be available to positively affect Step 3 of the THIRA relating to "structural firefighting and on-scene security, protection and law". This would be in addition to their primary function which directly assists in the mitigation and response to Step 3 "public health, healthcare and emergency medical".</t>
  </si>
  <si>
    <t>Yes. The NLV Tactical Medical team would also expand the capabilities of the NLVPD SWAT team. The response and assistance of NLVPD Personnel with the necessary skills and equipment played a pivotal role during the October 1, 2017 mass shooting event on Las Vegas Blvd. Tactical Medics would provide hot zone medical capability to terror-related events prior to RTF entry.</t>
  </si>
  <si>
    <t xml:space="preserve">The purpose of this grant is to enhance the capability of the Las Vegas Valley to respond to a Multi-threat, All-Hazard incident requiring the deployment of highly trained and equipped Law Enforcement and Medical personnel. The City of North Las Vegas and the
surrounding communities of Clark County face a growing number of significant threats to their residents and critical infrastructure. These threats, inclusive of terrorist acts involving Weapons of Mass Destruction, natural disasters, violent crime and mass shootings require first responders to be prepared for any critical incidents that may occur in the region. To better help prepare for such incidents, the North Las Vegas Police Department (NLVPD) maintains a highly trained SWAT Team capable of response to all high-risk critical events that occur within the city and throughout the Southern NV Region. NLVPD SWAT has been involved in numerous high-risk incidents that show this jurisdictionâ€™s vulnerability. Recent incidents include the containment and apprehension of suspects armed with a wide array of weapons who pose an active threat to the community and hostage situations that required the approach, engagement and entry of structures in both rural and urban
environments. Casualties in the hostile environment require timely evaluation, assessment, life-saving immediate treatment and removal. </t>
  </si>
  <si>
    <t>Upon notice of award, the NLVFD and NLVPD SWAT team will begin procurement bid process for body armor, communications equipment, gas masks, medical bags, training adjuncts and medical supplies following established DEM, NRS and NLV purchasing policy and procedures. NLVFD BC John Wright and NLVPD SWAT Lt. Brucken will work with Finance and Purchasing to initiate a competitive bid process including establishing RFP requirements, requesting bids, and making final determinations. Once vendors have been selected, equipment specifications will be finalized and the order will be placed. Upon delivery of the equipment, NLVFD and NLVPD SWAT will provide necessary training to the selected fire department personnel covering the following specialized subjects: Care Under Fire, Triage and Treatment in Hostile Environments, Advanced Bleeding Control, Care Over the Barrier, Remote Assessment, Specialized Medical Equipment and Procedures, Explosive Breaching Familiarization, Hostage Rescue Operations, Tactical Movement, Downed Officer Rescue, Weapons Familiarization and Safety, Less Lethal Weapon Familiarization, Gas Mask Familiarization, Body Armor Removal, K-9 Operations, Cover and Concealment, Firefighting in the Hostile Environment and Advanced Vehicle Operations. Once training is complete the team will be operational. Ongoing training will be handled by the departments to keep the team in a state of operational readiness.</t>
  </si>
  <si>
    <t>The inception of the Tactical Medic team will result in recurring operational costs such as replacement of medical supplies and gear based on wear and retirement requirements such as in the case of body armor and ballistic equipment. These recurring costs will be funded through a cost sharing agreement by the North Las Vegas Fire and Police Departments. The costs will be mitigated as needed through established budgets as they occur to maintain operational readiness and capability.</t>
  </si>
  <si>
    <t>Yes. The individual equipment can be customized with various capabilities which impact acquisition cost. The funding requested represents a mid-tier package of options that will ensure the personnel may perform essential tasks related to response.</t>
  </si>
  <si>
    <t>Emergency Medical Technician, Paramedic</t>
  </si>
  <si>
    <t>3-509-1010, 3-509-1015</t>
  </si>
  <si>
    <t>not applicable</t>
  </si>
  <si>
    <t xml:space="preserve">-Personnel (Not Contractors) Amount
-Personnel Fringe Benefits (Not Contractors) Amount
-Travel Amount 
50,000-Equipment Amount (over $5,000)
-Supplies Amount 
-Contractual Amount 
-Construction Amount 
-Other Amount </t>
  </si>
  <si>
    <t>The $50,000 requested would provide the North Las Vegas Fire and Police Departments to equip and train a Tactical Medic team for use as a regional asset supporting the response to hostile events including, but not limited to WMD, hostile mass casualty, active shooter, hostage rescue and barricade situations. The funds would provide equipment and supplies specific to the tactical mission of the team.</t>
  </si>
  <si>
    <t>&lt;strong&gt;3/26/2021 7:37:06 PM&lt;/strong&gt; Application submitted. Appropriate Administrators and Reviewers notified.&lt;br /&gt;&lt;strong&gt;3/26/2021 7:37:07 PM&lt;/strong&gt; Application submission confirmation sent to andersont@cityofnorthlasvegas.com.&lt;br /&gt;</t>
  </si>
  <si>
    <t xml:space="preserve">North Las Vegas Water Infrastructure Security </t>
  </si>
  <si>
    <t>2250 Las Vegas Blvd N</t>
  </si>
  <si>
    <t>702-633-1083</t>
  </si>
  <si>
    <t xml:space="preserve">Rich </t>
  </si>
  <si>
    <t>Easter</t>
  </si>
  <si>
    <t>Senior Grants Coordinator</t>
  </si>
  <si>
    <t>easterr@cityofnorthlasvegas.com</t>
  </si>
  <si>
    <t xml:space="preserve">Yes. </t>
  </si>
  <si>
    <t>North Las Vegas Water Infrastructure Security Upgrades</t>
  </si>
  <si>
    <t>Protection. Protect our citizens, residents, visitors, and assets against the greatest threats and hazards in a manner that allows our interests, aspirations and way of life to thrive.</t>
  </si>
  <si>
    <t>-Enhancing Cyber Security - 7.5% 
400000-Enhancing the Protection of Soft Targets/Crowded Places - 5%
-Enhancing Information Sharing and Intelligence Sharing and Analysis and cooperation with federal agencies including DHS - 5%
-Combating Domestic Violent Extremism - 7.5%
-Addressing Emergent Threats, such as the activities of Transnational Criminal Organizations, open source threats &amp; threats from UAS and WMD - 5%</t>
  </si>
  <si>
    <t xml:space="preserve">The proposed project aligns with the selected national priority due to the identified North Las Vegas water sites currently being soft, unprotected targets.  These sites are easily accessible, vulnerable to attacks using simple tactics and readily available weapons, and would cause major disruption if targeted. With attacks on water systems increasing across the country, securing these infrastructure assets is vital to keeping our citizens safe and the critical water lifeline protected. The Fire Administration Building, which houses the North Las Vegas EOC, is also a critically important soft target in need of enhanced hardening. </t>
  </si>
  <si>
    <t>Clean, safe drinking water is one of the most important lifelines a community has, both before and after a catastrophic event.  Drinking water distribution systems are increasingly vulnerable to interruption in service from a terrorist attack, extreme weather events, and aging water infrastructure. In the Las Vegas THIRA water is listed as one of the six life lines; any disruption or attack on any of or "soft target" reservoirs or pump stations will negatively impact three critical areas identified in the THIRA: Water treatment and provision, waste water sanitation, and Fire Management and Suppression. This project seeks to enhance security to protect these soft targets.</t>
  </si>
  <si>
    <t xml:space="preserve">Yes,  Both foreign and domestic terrorists are increasingly targeting water systems due to their importance and generally under-protected nature. Water infrastructure impacts the flow of safe drinking water and the protection of sanitary wastewater systems.  Compromised water systems can have catastrophic negative health and safety effects that impact not only the water lifeline, but also fire protection, hospital usage, and industrial operations. The EOC is critical to terrorism response.  </t>
  </si>
  <si>
    <t xml:space="preserve">The goal of this project is to harden critical infrastructure targets by installing cameras, motion sensors, physical barriers, and water quality security measures at 20 water utility sites in addition to the NLV Fire Administration building (FAB), which houses the NLV EOC. Water utility sites are increasingly becoming a target for both domestic and foreign terrorists due to their importance and relatively low security thresholds.  The identified water sites are currently unprotected and located throughout the North Las Vegas jurisdiction. A January 2021 attack on the Oldsmar, Florida water treatment facility brought the important of water security into the national spotlight. In the past 5 years the hub of NLV's water utility operation at Ft. Sumter has been routinely burglarized by numerous trespassers who have stolen vehicles and supplies. These examples demonstrate the lack of current security and the need to upgrade measures no only at the utility hub, but at the actual water reservoirs, wells, and treatment facilities to ensure the public's safety.  Funding will also be used to add security cameras to the FAB/EOC This was a specific vulnerability identified by DHS in a 2019 Infrastructure Survey Tool (IST) report.  The system will integrate with the City's enterprise security system and provide much needed surveillance.  The total projected cost for the security enhancements is $800,000, and CNLV will be providing $400,000 in local funding to leverage UASI dollars and expand the capacity of the security enhancement.  The 245,000 residents who rely on the North Las Vegas water utility are the direct beneficiaries of this project, which safeguards their water lifeline and mitigates risks associated with a contaminated or eliminated water and sewer supply.  This project also benefits our regional; partners whose water system NLV would depend on if our own water system was compromised due to lack of security measures. </t>
  </si>
  <si>
    <t xml:space="preserve">Implementation will be managed by team of two project managers representing the IT (cameras, tech) and Public Works (walls, fencing) departments.  Work will be completed by qualified contractors identified during the initial procurement phase of the project.  The first phase will be the procurement phase, during which the City will follow all applicable federal/state procurement requirements. Once contracted, vendors will be required to establish a clear project management timeline and milestones for deliverables. Routine scheduled meetings will occur between City project managers and contracted vendors to ensure work is on task and on time. </t>
  </si>
  <si>
    <t xml:space="preserve">Once established, the technological components of the system will require general support from the Cityâ€™s IT department as well as infrastructure to maintain uptime.  This includes electricity, networking and software support, and routine maintenance.  Costs for this sustainment are minimal and will be covered through the Cityâ€™s general operating budget, as approved by the City Council, in addition to manufacturer's warranties.  </t>
  </si>
  <si>
    <t>Yes, The security infrastructure can be scaled to reduce the number of protected sites, but that would leave certain water infrastructure vulnerable to attack. The project team can feasibly identify sites that pose less risk/would result in less harm</t>
  </si>
  <si>
    <t xml:space="preserve">Yes. In 2017 UASI utilized to install CCTV security cameras around the NLV Water Reclamation Facility. This was the first step in securing the jurisdiction's water infrastructure and the current request builds on that capacity. 
2017- Enterprise Surveillance System, Closeout
</t>
  </si>
  <si>
    <t xml:space="preserve">-Personnel (Not Contractors) Amount
-Personnel Fringe Benefits (Not Contractors) Amount
-Travel Amount 
-Equipment Amount (over $5,000)
-Supplies Amount 
400000-Contractual Amount 
-Construction Amount 
-Other Amount </t>
  </si>
  <si>
    <t xml:space="preserve">$400,000 is requested for contracts to install security cameras, motion detectors, water quality security devices, and physical barriers (walls, fences) at up to 20 water infrastructure sites and the NLV FAB building. North Las Vegas will provide an additional $400,000 to maximize project impact. </t>
  </si>
  <si>
    <t>&lt;strong&gt;3/26/2021 6:39:17 AM&lt;/strong&gt; Application submitted. Appropriate Administrators and Reviewers notified.&lt;br /&gt;&lt;strong&gt;3/26/2021 6:39:17 AM&lt;/strong&gt; Application submission confirmation sent to easterr@cityofnorthlasvegas.com.&lt;br /&gt;</t>
  </si>
  <si>
    <t>CCFD MACTAC</t>
  </si>
  <si>
    <t>88-6000028</t>
  </si>
  <si>
    <t>Clark County Fire Department/Office of Emergency Management</t>
  </si>
  <si>
    <t>575 E Flamingo Rd</t>
  </si>
  <si>
    <t>702-455-6183</t>
  </si>
  <si>
    <t>www.clarkcountynv.gov</t>
  </si>
  <si>
    <t>Billy</t>
  </si>
  <si>
    <t>Samuels</t>
  </si>
  <si>
    <t>Deputy Fire Chief</t>
  </si>
  <si>
    <t>BSamuels@ClarkCountyNv.gov</t>
  </si>
  <si>
    <t>Karen</t>
  </si>
  <si>
    <t>Taylor</t>
  </si>
  <si>
    <t>Karent@ClarkCountyNv.gov</t>
  </si>
  <si>
    <t>Clark County Fire Department/Office of Emergency Management MACTAC</t>
  </si>
  <si>
    <t xml:space="preserve">Operational Coordination </t>
  </si>
  <si>
    <t>The 2020 THIRA measures the threats and hazards for our community and list gaps in capabilities; this project will  improve the ability to response to Multi Assault Counter Terrorism actions in the Urban Area by training CCFD employees who responds with law enforcement for these types of incidents.</t>
  </si>
  <si>
    <t>yes, having the ability to training Clark County Fire Department personnel on Multi-Assault Counter Terrorism Action Capabilities will improve responds and saving lives.</t>
  </si>
  <si>
    <t>The ability to training Clark County Fire personnel on the Multi-Assault County Terrorism Action Capabilities techniques in responds to a terrorism event will help them to save lives involved in this type of event.</t>
  </si>
  <si>
    <t>Clark County Fire Department will have 4 employees received the MACTAC training from Las Vegas Metropolitan Police MACTAC section, when they will conduct training from Clark County Fire personnel, and supplies will be used during the training sessions.</t>
  </si>
  <si>
    <t>Clark County Fire Department will to continue to apply for the funding to training personnel on these techniques to saving the live of citizens in these types of situations.</t>
  </si>
  <si>
    <t>Yes, however a reduced will impact the number of Clark County Fire Department personnel that can be trained in this technique.</t>
  </si>
  <si>
    <t>none</t>
  </si>
  <si>
    <t>no</t>
  </si>
  <si>
    <t>2019-CCFD MACTAC-Execute</t>
  </si>
  <si>
    <t xml:space="preserve">38,150.00-Personnel (Not Contractors) Amount
-Personnel Fringe Benefits (Not Contractors) Amount
-Travel Amount 
8,500.00-Equipment Amount (over $5,000)
13,288.00-Supplies Amount 
-Contractual Amount 
-Construction Amount 
-Other Amount </t>
  </si>
  <si>
    <t>4 CCFD personnel overtime for Regional Mactac Cadre School and then instructing Urban Area partners this training&lt;br /&gt;Supplies-tourniquets, chest seals, needles, trainer, gauze, wound care training simulator, mannequins, bandages, case, smoke machines&lt;br /&gt;Equipment- radio</t>
  </si>
  <si>
    <t>&lt;strong&gt;3/24/2021 9:00:29 AM&lt;/strong&gt; (Kelli Anderson) Email sent to applicant (Message Template 1)&lt;br /&gt;&lt;strong&gt;3/24/2021 9:03:42 AM&lt;/strong&gt; (Kelli Anderson) Email sent to applicant (Message Template 1)&lt;br /&gt;&lt;strong&gt;3/29/2021 8:45:46 AM&lt;/strong&gt; Application submitted. Appropriate Administrators and Reviewers notified.&lt;br /&gt;&lt;strong&gt;3/29/2021 8:45:47 AM&lt;/strong&gt; Application submission confirmation sent to Karent@ClarkCountyNv.gov.&lt;br /&gt;</t>
  </si>
  <si>
    <t>CCFD Tunnel Rescue Project</t>
  </si>
  <si>
    <t xml:space="preserve">Mass Search and Rescue Operations </t>
  </si>
  <si>
    <t>0-Enhancing Cyber Security - 7.5% 
273,200.00-Enhancing the Protection of Soft Targets/Crowded Places - 5%
0-Enhancing Information Sharing and Intelligence Sharing and Analysis and cooperation with federal agencies including DHS - 5%
0-Combating Domestic Violent Extremism - 7.5%
0-Addressing Emergent Threats, such as the activities of Transnational Criminal Organizations, open source threats &amp; threats from UAS and WMD - 5%</t>
  </si>
  <si>
    <t>The core capability would be operational coordination with the lifelines of safety.</t>
  </si>
  <si>
    <t>In the 2020 THIRA addresses 12 threats and hazards and 6 are related to terrorism and the gaps indicated in the Urban Area.  This project will address making improves in the operational coordination to fill FEMA's mission cross cutting this gap is rated #2 in the THIRA.  With the Urban Area continuing to make improves to operational coordination will lessen the gaps in the community.</t>
  </si>
  <si>
    <t xml:space="preserve">Yes, the proximity of underground tunnels to some of the largest and most recognizable hotels in the world. With imminent expansion of the tunnels from the Las Vegas Convention Center to the resorts; CCFD need to meet the demand while ensuring responds to any accidental or intentional/terrorist tunnel emergency. The Las Vegas economy is funding largely by these properties thus making the operations them appealing to those wishing to inflict maximum damage/disruption to Clark County.  </t>
  </si>
  <si>
    <t>The following investment encompasses, and addresses hazards faced within the Las Vegas Urban Area, which includes responding by Clark County and City of Las Vegas.  The Las Vegas Convention Center and the Boring Company begin construction in 2019 on Convention Loop project to reduce the 15- minutes walk across campus to 2 minutes through the tunnels.  This project projections is to move 4000 people per hour in the tunnels; the projections for this project is to expand 10 miles of underground tunnels with Resort World and Encore Hotel already signed for expansions to their hotels. This project CCFD will able to meet requirements required by OSHA to be a rescue team.
This project will meet the OSHA standard for responding personnel, apparatus, and equipment to meet the objective of life safety, incident stabilization, and property conservation.  This project was been many benefits that include to the 50 million annual visitors, Southern Nevada public transportation system, Las Vegas Visitors and Convention Association, and Southern Nevada Critical Infrastructure.</t>
  </si>
  <si>
    <t>Clark County Fire Department will follow Clark County Purchasing policy and procedures according to NRS 332 and get quotes from vendor or RFP.</t>
  </si>
  <si>
    <t xml:space="preserve">As the tunnel plan indicates an increase in where the other locations of these tunnels will increase to in the urban area, CCFD will need to request additional funding for equipment and training to maintain compliance with OSHA requirements for rescue team in these tunnels. </t>
  </si>
  <si>
    <t>Yes, reductions will be training portion of this request.</t>
  </si>
  <si>
    <t>Mine Search and Rescue Team</t>
  </si>
  <si>
    <t>8-508-1169</t>
  </si>
  <si>
    <t xml:space="preserve">15,600-Personnel (Not Contractors) Amount
-Personnel Fringe Benefits (Not Contractors) Amount
7,000.00-Travel Amount 
240,000-Equipment Amount (over $5,000)
10,600.00-Supplies Amount 
-Contractual Amount 
-Construction Amount 
-Other Amount </t>
  </si>
  <si>
    <t>equipment-purchase a 28 foot box truck with equipment needed for tunnel rescue $ 240,000&lt;br /&gt;Travel-travel to Southern California to receive tunnel rescue training free of charge, however requesting Flights, Room, Hotels, rental cars $ 7,000&lt;br /&gt;Backfill for positions for the team for the training time in Southern California $15,600.00&lt;br /&gt;Supplies-Chemical CO2 scrubbers, masks, disinfectant packs, dryer-$ 10,600</t>
  </si>
  <si>
    <t>&lt;strong&gt;3/29/2021 10:08:12 AM&lt;/strong&gt; Application submitted. Appropriate Administrators and Reviewers notified.&lt;br /&gt;&lt;strong&gt;3/29/2021 10:08:13 AM&lt;/strong&gt; Application submission confirmation sent to Karent@ClarkCountyNv.gov.&lt;br /&gt;</t>
  </si>
  <si>
    <t>YES</t>
  </si>
  <si>
    <t>CCFD-CC IT Infoblox NetMRI</t>
  </si>
  <si>
    <t>Clark County Information Technology CyberSecurity Upgrades</t>
  </si>
  <si>
    <t xml:space="preserve">Infrastructure Systems </t>
  </si>
  <si>
    <t xml:space="preserve">Cybersecurity </t>
  </si>
  <si>
    <t>393,750.00-Enhancing Cyber Security - 7.5% 
0-Enhancing the Protection of Soft Targets/Crowded Places - 5%
0-Enhancing Information Sharing and Intelligence Sharing and Analysis and cooperation with federal agencies including DHS - 5%
0-Combating Domestic Violent Extremism - 7.5%
0-Addressing Emergent Threats, such as the activities of Transnational Criminal Organizations, open source threats &amp; threats from UAS and WMD - 5%</t>
  </si>
  <si>
    <t>The National Priority of Cybersecurity, this project will upgrade Clark County's network that secures 2,200 servers and various databases that connects infrastructures intended to serve 2.2 million Clark County residents and visitors.</t>
  </si>
  <si>
    <t>This project is a cyber security enhancement effort to further secure our data systems, applications, and infrastructure.  By protecting our servers, routers, and switches, we further prevent unauthorized intrusion from outside cyber terrorists/hackers with attempts to seriously damage the integrity and operation of our data systems or gain access to sensitive PCI databases/information stores.</t>
  </si>
  <si>
    <t>Yes, This project would help provide a cybersecurity protection component for the information technology infrastructure of Clark County Nevada, and also enhance and add to the overall national cyber security system grid.</t>
  </si>
  <si>
    <t>The goal of this project is to provide a more secure network while re-enforcing Payment Card Industry Data Security Standard(PCI DSS) compliancy.  The Clark County network is comprised of 2,200 servers, which hot varies databases for public facing online services and connected infrastructures intended to serve 2.267 million Clark County residents and visitors.  Services include online payments, online applications, inmate search, and interactive issue reporting.</t>
  </si>
  <si>
    <t>Clark County will following our purchasing policies and procedures according to NRS 332; by completing quotes or RFP process.</t>
  </si>
  <si>
    <t>Yes, yearly subscription licensing costs</t>
  </si>
  <si>
    <t>Yes, some of the components of this project can be scaled and reduce to scope of work.</t>
  </si>
  <si>
    <t xml:space="preserve">-Personnel (Not Contractors) Amount
-Personnel Fringe Benefits (Not Contractors) Amount
-Travel Amount 
171,750.00-Equipment Amount (over $5,000)
-Supplies Amount 
-Contractual Amount 
-Construction Amount 
222,000.00-Other Amount </t>
  </si>
  <si>
    <t>Planning and implementation cost-$198,500&lt;br /&gt;Equipment-$171,750.00  Storage/Disk storage, additional servers, routers, and switches&lt;br /&gt;Training-23,500-  training IT technicians on new application usage</t>
  </si>
  <si>
    <t>&lt;strong&gt;3/29/2021 10:29:15 AM&lt;/strong&gt; Application submitted. Appropriate Administrators and Reviewers notified.&lt;br /&gt;&lt;strong&gt;3/29/2021 10:29:16 AM&lt;/strong&gt; Application submission confirmation sent to Karent@ClarkCountyNv.gov.&lt;br /&gt;</t>
  </si>
  <si>
    <t>CCFD-EMS Cyber Enhancement Project</t>
  </si>
  <si>
    <t xml:space="preserve">Public Health, Healthcare and Emergency Medical Services - NEW </t>
  </si>
  <si>
    <t>55,450.00-Enhancing Cyber Security - 7.5% 
0-Enhancing the Protection of Soft Targets/Crowded Places - 5%
0-Enhancing Information Sharing and Intelligence Sharing and Analysis and cooperation with federal agencies including DHS - 5%
0-Combating Domestic Violent Extremism - 7.5%
0-Addressing Emergent Threats, such as the activities of Transnational Criminal Organizations, open source threats &amp; threats from UAS and WMD - 5%</t>
  </si>
  <si>
    <t>The National Priority is Cyber Security, this project has the lifelines of safety and security.</t>
  </si>
  <si>
    <t>This project will update Clark County EMS narcotic hypnotic-sedatives and analgesics control area which is secured by a smart key control system. Upgrading the system server and software will close loops potentially opened for cyber terrorist access, which CCFD could lose our access to narcotics to provide treatment to calls.</t>
  </si>
  <si>
    <t>Yes, International and domestic terrorist acts often result in many casualties that require immediate pre-hospital, life saving interventions; CCFD EMS needs to use narcotics during service delivery.</t>
  </si>
  <si>
    <t>This project will upgrade our current narcotic control system to be a more secure system  that will close loops of potentially for cyber terrorist access.  Our current system is 21 years old and is at end of life and subject to malware and other attacks. The improvement in this system will have the benefit of potentially saving lives in Southern Nevada.</t>
  </si>
  <si>
    <t xml:space="preserve">CCFD will following the policies and procedures of Clark County Purchasing which follows NRS 332.  The department will get quotes from vendors. </t>
  </si>
  <si>
    <t>None needed.</t>
  </si>
  <si>
    <t>No, the amount of this project is the cost of the upgrade to the system.</t>
  </si>
  <si>
    <t xml:space="preserve">-Personnel (Not Contractors) Amount
-Personnel Fringe Benefits (Not Contractors) Amount
-Travel Amount 
-Equipment Amount (over $5,000)
40,450.00-Supplies Amount 
15,000.00-Contractual Amount 
-Construction Amount 
-Other Amount </t>
  </si>
  <si>
    <t xml:space="preserve">This funding will be used to purchase Enterprise Software License, Web Authorizer, Server, Person Support Enterprises, hybrid access keys, and professional services </t>
  </si>
  <si>
    <t>&lt;strong&gt;3/29/2021 10:34:34 AM&lt;/strong&gt; Application submitted. Appropriate Administrators and Reviewers notified.&lt;br /&gt;&lt;strong&gt;3/29/2021 10:34:36 AM&lt;/strong&gt; Application submission confirmation sent to Karent@ClarkCountyNv.gov.&lt;br /&gt;</t>
  </si>
  <si>
    <t>Clark County Fire Department/Office of Emergency Management EOC Enhancements</t>
  </si>
  <si>
    <t>CCFD-Office of Emergency Management EOC Enhancements</t>
  </si>
  <si>
    <t>In the current THIRA there are 12 threats and hazards listed with 6 of the linked to terrorism this project address gaps incident management coordination, communication, response, emergency preparedness training activities and exercises for the multi-agencies command center for the urban area.</t>
  </si>
  <si>
    <t>Yes, the EOC are critical component to NIMS to provide consistent approach for multi-agencies, jurisdictions to work together to build, sustain, and deliver core capabilities needed to achieve a secure and resilient community.  This is accomplished with Clark County's EOC/MACC which is use for all coordination in the urban area for all types of events including terrorist activity.</t>
  </si>
  <si>
    <t>Clark County Office of Emergency Management is requesting this funding to continue to make maintenance and repairs to audio visual equipment and replace equipment as needed  to maintain the EOC/MACC and the DOC ability to respond with effective coordination of the local community resources, recovery, information sharing, preparedness, mitigation.  The project will build further compliance of the NIMS requirements.</t>
  </si>
  <si>
    <t>Clark County OEM will follow Clark County Purchasing policies and procedures according to NRS 322, getting quotes from vendors.</t>
  </si>
  <si>
    <t>Clark County OEM will need to continue to request funding for our audio visual equipment for the EOC/MACC and DOC areas to maintain and repair and replace equipment as needed.</t>
  </si>
  <si>
    <t>No, the equipment is the EOC/MACC and DOC is more aging to a point where some equipment can't be just repaired not needs replaced.</t>
  </si>
  <si>
    <t xml:space="preserve">2018- EOC Enhancements
</t>
  </si>
  <si>
    <t xml:space="preserve">-Personnel (Not Contractors) Amount
-Personnel Fringe Benefits (Not Contractors) Amount
-Travel Amount 
15,000-Equipment Amount (over $5,000)
15,000-Supplies Amount 
-Contractual Amount 
-Construction Amount 
-Other Amount </t>
  </si>
  <si>
    <t>This funding will be used for&lt;br /&gt;Supplies-parts and repairs and new equipment needed under $5,000&lt;br /&gt;Equipment-replaced and new equipment needed over $ 5,000</t>
  </si>
  <si>
    <t>&lt;strong&gt;3/24/2021 9:00:32 AM&lt;/strong&gt; (Kelli Anderson) Email sent to applicant (Message Template 1)&lt;br /&gt;&lt;strong&gt;3/24/2021 9:03:46 AM&lt;/strong&gt; (Kelli Anderson) Email sent to applicant (Message Template 1)&lt;br /&gt;&lt;strong&gt;3/29/2021 11:38:36 AM&lt;/strong&gt; Application submitted. Appropriate Administrators and Reviewers notified.&lt;br /&gt;&lt;strong&gt;3/29/2021 11:38:37 AM&lt;/strong&gt; Application submission confirmation sent to Karent@ClarkCountyNv.gov.&lt;br /&gt;</t>
  </si>
  <si>
    <t>Emergency Management Operational Coordination Maintenance</t>
  </si>
  <si>
    <t>CCFD-Office of Emergency Management Operational Coordination Maintenance</t>
  </si>
  <si>
    <t>This project will sustain Las Vegas Urban Area's ability to share information for a regional multi-jurisdictional coordination activities in any terrorist attack event.  This project sustain the ability to meet the targeted capability under information sharing and operational coordination in the THIRA.</t>
  </si>
  <si>
    <t>Yes, In the current THIRA there are 12 threats and hazards listed with 6 being linked to terrorism.  One of the capability targets mentioned in the THIRA was Intelligence and Information Sharing with this project Clark County will be able enhance their ability to plan, collect, evaluate, dissemination of information, identify personnel to support execution of the intelligence cycle to meet this targeted capability.</t>
  </si>
  <si>
    <t>Sustain ability to maintain UASI's cloud based software for the Video Conference Equipment purchased with this funding source; and Clark County's WEBEOC software modules for ARC GIS and Mapper Pro, which are utilized by multiple organizations within Clark County's Urban  Area; Google Workspace software in the MACC for activation of the varies emergency support function(ESF) to enhance coordination efforts.  These software applications increase the ability to information sharing, and collaborate with the State, Local, and Federal Partners by providing a central collection point for information tracking, incident and resources management and deployment in effort to deter, detect terrorism, and protect citizens and visitors to Clark County.</t>
  </si>
  <si>
    <t>Clark County Office of Emergency Management will get quotes from vendors for the cloud based systems for the video conference equipment, and continue the maintenance on the Mapper Professional and ARCGIS modules in WEBEOC, and continue the maintenance of the Google workspace software for the Multi-agency Coordination Center.</t>
  </si>
  <si>
    <t>Clark County Office of Emergency Management will need to apply for continued yearly sustainment for these projects software maintenance for video conference equipment and Mapper Professional and ARC GIS modules for WEBEOC and maintenance on Google Workspace for increased coordination of the ESF position according to National Response Framework.</t>
  </si>
  <si>
    <t>No, the lowest estimates to maintain this capability.</t>
  </si>
  <si>
    <t>2018-Emergency Management Operational Coordination-Operational Coordination-Closeout
2019-Emergency Management Operational Coordination-Operational Coordination-Execute
2020-Emergency Management Operational Coordination-Operational Coordination-Execute</t>
  </si>
  <si>
    <t xml:space="preserve">-Personnel (Not Contractors) Amount
-Personnel Fringe Benefits (Not Contractors) Amount
-Travel Amount 
33,000.00-Equipment Amount (over $5,000)
-Supplies Amount 
-Contractual Amount 
-Construction Amount 
-Other Amount </t>
  </si>
  <si>
    <t>Budget Item 1-will be to pay for one year Cloud based maintenance software and additional capability for the video conference equipment in Las Vegas Urban Area&lt;br /&gt;Budget Item 2-will be to pay for one year of WEBEOC module Mapper Pro and ARCGIS&lt;br /&gt;Budget item 3-will be to pay for two years of Google Workspace maintenance for the MACC.</t>
  </si>
  <si>
    <t>&lt;strong&gt;3/24/2021 9:00:21 AM&lt;/strong&gt; (Kelli Anderson) Email sent to applicant (Message Template 1)&lt;br /&gt;&lt;strong&gt;3/24/2021 9:03:35 AM&lt;/strong&gt; (Kelli Anderson) Email sent to applicant (Message Template 1)&lt;br /&gt;&lt;strong&gt;3/29/2021 8:39:38 AM&lt;/strong&gt; Application submitted. Appropriate Administrators and Reviewers notified.&lt;br /&gt;&lt;strong&gt;3/29/2021 8:39:39 AM&lt;/strong&gt; Application submission confirmation sent to Karent@ClarkCountyNv.gov.&lt;br /&gt;</t>
  </si>
  <si>
    <t>Mobile CAD/Dispatch Consoles for Special Events</t>
  </si>
  <si>
    <t>CCFD Mobile CAD/Dispatch Consoles for Special Events</t>
  </si>
  <si>
    <t>Project is an ENHANCEMENT (Project funded by other funding outside of HSGP) - YOUR PROJECT WILL BE COMPETITIVE</t>
  </si>
  <si>
    <t>0-Enhancing Cyber Security - 7.5% 
112,000.00-Enhancing the Protection of Soft Targets/Crowded Places - 5%
0-Enhancing Information Sharing and Intelligence Sharing and Analysis and cooperation with federal agencies including DHS - 5%
0-Combating Domestic Violent Extremism - 7.5%
0-Addressing Emergent Threats, such as the activities of Transnational Criminal Organizations, open source threats &amp; threats from UAS and WMD - 5%</t>
  </si>
  <si>
    <t>This project will enhance the capability of multi-agencies to dispatch communication during large special event in the Urban Area.</t>
  </si>
  <si>
    <t>In the 2020 THIRA identifies the significant threat and hazards with existing capabilities and gaps in the Urban Area.  This project will improve the gap of communications between fire departments and unified commands of responding agencies and law enforcement.</t>
  </si>
  <si>
    <t>Yes, Southern Nevada critical infrastructure has been identified as target by both domestic and foreign terror organizations, this equipment will enhance the capability operational coordination and increase increase communication for responding agencies functioning and Unified Command at special events in the Urban Area.</t>
  </si>
  <si>
    <t>To enhance the capability of multi-agency communications during large special event in the Urban Area; this equipment is intended to provide a web base mobile CAD dispatching  that assist with Unified Incident Command structure for multi agency response.</t>
  </si>
  <si>
    <t>Clark County Fire Department will follow Clark County Purchasing policy and procedures according to NRS 332 with vendor quotes or RFP.</t>
  </si>
  <si>
    <t>The annual recurring licensing costs will be responsibility of the agencies participation in the Combined Communication Center.</t>
  </si>
  <si>
    <t>Yes, the equipment can be reduced and still build this capability.</t>
  </si>
  <si>
    <t>Unified Command</t>
  </si>
  <si>
    <t>2-508-1053</t>
  </si>
  <si>
    <t xml:space="preserve">-Personnel (Not Contractors) Amount
-Personnel Fringe Benefits (Not Contractors) Amount
-Travel Amount 
94,000.00-Equipment Amount (over $5,000)
18,000.00-Supplies Amount 
-Contractual Amount 
-Construction Amount 
-Other Amount </t>
  </si>
  <si>
    <t>CAD Licenses, Pro QA Licenses, Tactical Internet Kit, computers, computer monitors, pelican cases</t>
  </si>
  <si>
    <t>&lt;strong&gt;3/24/2021 9:00:36 AM&lt;/strong&gt; (Kelli Anderson) Email sent to applicant (Message Template 1)&lt;br /&gt;&lt;strong&gt;3/24/2021 9:03:50 AM&lt;/strong&gt; (Kelli Anderson) Email sent to applicant (Message Template 1)&lt;br /&gt;&lt;strong&gt;3/29/2021 8:52:50 AM&lt;/strong&gt; Application submitted. Appropriate Administrators and Reviewers notified.&lt;br /&gt;&lt;strong&gt;3/29/2021 8:52:51 AM&lt;/strong&gt; Application submission confirmation sent to Karent@ClarkCountyNv.gov.&lt;br /&gt;</t>
  </si>
  <si>
    <t>Southern Nevada Incident Management Team Sustainment</t>
  </si>
  <si>
    <t>Clark County Fire Department/Office of Emergency Management Southern Nevada Incident Management Team Sustainment</t>
  </si>
  <si>
    <t>The 2020 THIRA for Clark County identified threats and hazards to which existing capabilities were measured.  This project will ensure that the Urban Area will be better prepared by maintaining strategic capabilities in the area of operational coordination built by previous UASI funding by unified  and coordinated operational structure that integrates all critical stakeholders during incidents in Southern Nevada.  The Southern Nevada IMT was activated during the pandemic for COVID 19 testing and Vaccination administration to assist with response and recovery efforts.</t>
  </si>
  <si>
    <t>Yes, During a terrorist or other emergency event the Incident Management team is using as an additional resources to the Incident Command System by organizing and documenting incident related actions and decisions, and assist with life safety, stabilize an incident, protect property to protect citizens and visitors to Clark County.</t>
  </si>
  <si>
    <t>Sustain the ability to maintain and continue to enhance the capabilities of the Southern Nevada Incident Management team.  Clark County will strengthen it's multi-agency, multi-disciplinary membership by continuing the part time administrative position to assist with the develop of standard operating procedures, team exercise, team deployments, develop by-laws, mou's, maintain inventory and training records.  Building additional capabilities for the Southern Nevada Incident Management Team will increase the operational coordination effectiveness in multi-agency response during a incident.</t>
  </si>
  <si>
    <t>Clark County Office of Emergency Management will be able to maintain the part time administrative support position, and will procure all other supplies using Clark County Purchasing policy and procedures according to NRS 332.</t>
  </si>
  <si>
    <t>Clark County Office of Emergency Management will continue to require this funding to support the part time position and other supplies and equipment needs to maintain the Southern Nevada Incident Management Team.</t>
  </si>
  <si>
    <t>Yes the portion of the project that is for supplies and training can be scaleable.</t>
  </si>
  <si>
    <t>Incident Management Team</t>
  </si>
  <si>
    <t>2-508-1126</t>
  </si>
  <si>
    <t>2018-So Nevada Incident Management Team-Operational Coordination-Execute
2019-So Nevada Incident Management Team-Operational Coordination-Execute</t>
  </si>
  <si>
    <t xml:space="preserve">38,500.00-Personnel (Not Contractors) Amount
1,500.00-Personnel Fringe Benefits (Not Contractors) Amount
-Travel Amount 
-Equipment Amount (over $5,000)
22,000.00-Supplies Amount 
-Contractual Amount 
-Construction Amount 
30,000.00-Other Amount </t>
  </si>
  <si>
    <t>Part time employee-administrative support IMT salary and benefits&lt;br /&gt;Operations-supplies to maintain equipment purchased to remain keep the IMT in a deployable state at all times.&lt;br /&gt;Training- to conduct training classes to remain compliant with tasks books.</t>
  </si>
  <si>
    <t>&lt;strong&gt;3/24/2021 9:00:25 AM&lt;/strong&gt; (Kelli Anderson) Email sent to applicant (Message Template 1)&lt;br /&gt;&lt;strong&gt;3/24/2021 9:03:38 AM&lt;/strong&gt; (Kelli Anderson) Email sent to applicant (Message Template 1)&lt;br /&gt;&lt;strong&gt;3/29/2021 8:43:01 AM&lt;/strong&gt; Application submitted. Appropriate Administrators and Reviewers notified.&lt;br /&gt;&lt;strong&gt;3/29/2021 8:43:02 AM&lt;/strong&gt; Application submission confirmation sent to Karent@ClarkCountyNv.gov.&lt;br /&gt;</t>
  </si>
  <si>
    <t>Unified Incident Command Communications Equipment</t>
  </si>
  <si>
    <t>CCFD-Unified Incident Command Communications Equipment</t>
  </si>
  <si>
    <t>0-Enhancing Cyber Security - 7.5% 
90,450.00-Enhancing the Protection of Soft Targets/Crowded Places - 5%
0-Enhancing Information Sharing and Intelligence Sharing and Analysis and cooperation with federal agencies including DHS - 5%
0-Combating Domestic Violent Extremism - 7.5%
0-Addressing Emergent Threats, such as the activities of Transnational Criminal Organizations, open source threats &amp; threats from UAS and WMD - 5%</t>
  </si>
  <si>
    <t>This project will build additional capability in operational coordination during unified command structure to improve operational communication of fire departments, law enforcement, and unified commands agencies during special events in the Urban Area.</t>
  </si>
  <si>
    <t>In the 2020 THIRA the threats and hazards listed gaps in the Urban Area improving the operational communication during Unified Command of varies responding agencies will result in an improvement of the operational coordination during a special event which will address the gaps indicated in the THIRA.</t>
  </si>
  <si>
    <t>Yes, Southern Nevada critical infrastructure has been identified as targets by both domestic and foreign terror organizations, this equipment will enhance the capability of operational coordination and operational communication for fire departments functioning in Unified Command at special events in Urban Area.</t>
  </si>
  <si>
    <t>To enhance the capability of multi agency communications during large special event in the Urban Area, this equipment will be used be Fire Department Unified Incident Commanders.  Building this additional capability has been identified as a best practice to improve operational coordination between responding agencies and law enforcement.</t>
  </si>
  <si>
    <t>Clark County Office of Emergency Management will follow Clark County Purchasing policy and procedures according NRS 332 and get quotes from vendors.</t>
  </si>
  <si>
    <t>The annual recurring costs will be responsibility of the agencies participating in the Combined Communication Center.</t>
  </si>
  <si>
    <t>Yes, the equipment can be reduced.</t>
  </si>
  <si>
    <t xml:space="preserve">-Personnel (Not Contractors) Amount
-Personnel Fringe Benefits (Not Contractors) Amount
-Travel Amount 
60,000.00-Equipment Amount (over $5,000)
30,450.00-Supplies Amount 
-Contractual Amount 
-Construction Amount 
-Other Amount </t>
  </si>
  <si>
    <t>&lt;strong&gt;3/29/2021 9:04:42 AM&lt;/strong&gt; Application submitted. Appropriate Administrators and Reviewers notified.&lt;br /&gt;&lt;strong&gt;3/29/2021 9:04:43 AM&lt;/strong&gt; Application submission confirmation sent to Karent@ClarkCountyNv.gov.&lt;br /&gt;</t>
  </si>
  <si>
    <t>Cybersecurity FIPS 140-3 Cryptography Support</t>
  </si>
  <si>
    <t>88-6000022</t>
  </si>
  <si>
    <t>Department of Administration Enterprise IT Services</t>
  </si>
  <si>
    <t>100 N Stewart St Ste 100</t>
  </si>
  <si>
    <t>Carson City</t>
  </si>
  <si>
    <t>http://it.nv.gov/</t>
  </si>
  <si>
    <t>Alan</t>
  </si>
  <si>
    <t>Cunningham</t>
  </si>
  <si>
    <t>State Chief Information Officer</t>
  </si>
  <si>
    <t>alancunningham@admin.nv.gov</t>
  </si>
  <si>
    <t>Alisanne</t>
  </si>
  <si>
    <t>Maffei</t>
  </si>
  <si>
    <t>awmaffei@admin.nv.gov</t>
  </si>
  <si>
    <t>100 N stewart ste 100</t>
  </si>
  <si>
    <t>CARSON CITY</t>
  </si>
  <si>
    <t>rwdehnhardt@admin.nv.gov,smontierth@admin.nv.gov,j.franco@admin.nv.gov,paiazzi@admin.nv.gov,tim.galluzi@admin.nv.gov</t>
  </si>
  <si>
    <t>Yes, directly supports EOC. Also provide essential services directly all state systems, communications solutions &amp; telecommute support</t>
  </si>
  <si>
    <t>No, but we will be compliant prior to receiving grant funds</t>
  </si>
  <si>
    <t>Cybersecurity FIPS 140-3 Cryptography Support Project implements the federal information processing standardÂ security requirements for Nevada DPS CJIS Operations.Â Enterprise IT Services in the Department of Administration is to install FIPS 140-3 cryptog</t>
  </si>
  <si>
    <t>60000-Enhancing Cyber Security - 7.5% 
-Enhancing the Protection of Soft Targets/Crowded Places - 5%
-Enhancing Information Sharing and Intelligence Sharing and Analysis and cooperation with federal agencies including DHS - 5%
-Combating Domestic Violent Extremism - 7.5%
-Addressing Emergent Threats, such as the activities of Transnational Criminal Organizations, open source threats &amp; threats from UAS and WMD - 5%</t>
  </si>
  <si>
    <t>The Cybersecurity FIPS 140-3 Cryptography Support Project directly supports the FFY21 National Cybersecurity Priority by building on the core capability. This implementation of a cryptographic module utilized within state security systems will protect sensitive information contained on critical infrastructure. The project implements the federal information processing standardÂ security (FIPS) requirements for Nevada Department of Public Safety (DPS) CJIS Operations along with others.Â Enterprise IT Services in the Department of Administration is to install FIPS 140-3 cryptography services at the State Computer Facility in Carson City, NV to protect the DPS's technology infrastructure against cyber terrorism and malicious interference, with additional benefits to other areas such as election security and those requiring security background checks.</t>
  </si>
  <si>
    <t>All Nevada law enforcement benefits from the State's secure infrastructure and security systems. The project is to protect Department of Public Safety CJIS operations. The Threat and Hazard Identification and Risk Assessment (THIRA) and Stakeholder Preparedness Review (SPR) key findings indicate the continued need for cybersecurity. The project directly addresses THIRA and SPR.</t>
  </si>
  <si>
    <t>Yes, Federal Information Processing Standard (FIPS) 140-3 and other cryptography-based standards have a nexus to terrorism. Project supports the Department of Public Safety CJIS operations with additional benefits to other areas such as election security and those requiring security background checks. It protects CJIS and other systems through cryptography from acts involving sabotage, coercion or violence intended to cause damage/destruction or impairment to infrastructure and communications.</t>
  </si>
  <si>
    <t>This implementation of a cryptographic module utilized within state security systems will protect sensitive information contained on critical infrastructure. The Cybersecurity FIPS 140-3 Cryptography Support Project implements the federal information processing standard security requirements for Nevada DPS CJIS Operations. Enterprise IT Services in the Department of Administration is to install FIPS 140-3 cryptography services at the State Computer Facility in Carson City, NV to protect Department of Public Safety's technology infrastructure against cyber terrorism and malicious interference. Cryptographic modules are comprised of the hardware, software, and firmware performing encryption, authentication, digital signature, and key management services provided by the cryptographic module. More than web traffic, data streams are protected from cyber threat actors and state sponsored attackers gaining unauthorized access. The outcome is to include tamper evident seals applied during installation. Once enabled, system integrity checks, crypto algorithm checks and other checks will be performed by the system.</t>
  </si>
  <si>
    <t>Jason Benshoof, IT Manager III, Computer Facility, Enterprise IT Services, Department of Administration, State of Nevada
Sean Monterith, Chief IT Manager, Enterprise IT Services, Department of Administration, State of Nevada
System to pass series of initial tests during start-up, including system integrity test and verification of FIPS validation status; product modules to be installed including tasks for sizing and managing FIPS partitions. The supported modification includes install/upgrade/patch according to the vendor's instructions.  Physical security mechanisms are applied according to vendor   for protections as tamper evidence seals</t>
  </si>
  <si>
    <t>None</t>
  </si>
  <si>
    <t xml:space="preserve">Project sustainment plan: No ongoing maintenance costs for the EITS FIPS Cryptography Project are expected to be incurred through future HSGP funding. This requested project has identified deliverables for cybersecurity protection and expects continuing financial obligations to be covered with state funding. The future costs of the grant project is anticipated to be included within the Governor's biennial budget similar to the past grant expenditures that were approved for state funding in future years. Legislative approval would be required to fund this ongoing sustainment.
</t>
  </si>
  <si>
    <t>No, this is a one time package to cover the requirements for DPS CJIS. This project received a high priority ranking for need and is less than prior years requests.</t>
  </si>
  <si>
    <t>This project is not directly applicable to prior project milestones.</t>
  </si>
  <si>
    <t xml:space="preserve">-Personnel (Not Contractors) Amount
-Personnel Fringe Benefits (Not Contractors) Amount
-Travel Amount 
60000-Equipment Amount (over $5,000)
-Supplies Amount 
-Contractual Amount 
-Construction Amount 
-Other Amount </t>
  </si>
  <si>
    <t>Project is to ensure FIPS Certification for law enforcement and other entities requirements to be compatible with Criminal Justice Information Service [CJIS] transactions. CJIS compliance keeps networks on the same page for data security and encryption, and ensures that sensitive criminal justice intel is locked down from unauthorized disclosure. In order to use F5 to transmit CJIS data, it must meet the encryption requirements of the CJIS policy. When CJI is transmitted outside the boundary of the physically secure location, the data shall be immediately protected via encryption. When encryption is employed, the cryptographic module used shall be FIPS 140-3 certified and use a symmetric cipher key strength of at least 128 bit strength to protect CJI. Also provides physical security mechanisms to prevent access to info stored within the cryptographic module. The centralized management solution provides detailed analytics, logging and and auditing across devices/services/apps required.</t>
  </si>
  <si>
    <t>&lt;strong&gt;3/24/2021 9:00:43 AM&lt;/strong&gt; (Kelli Anderson) Email sent to applicant (Message Template 1)&lt;br /&gt;&lt;strong&gt;3/24/2021 9:03:57 AM&lt;/strong&gt; (Kelli Anderson) Email sent to applicant (Message Template 1)&lt;br /&gt;&lt;strong&gt;3/26/2021 1:00:14 PM&lt;/strong&gt; Application submitted. Appropriate Administrators and Reviewers notified.&lt;br /&gt;&lt;strong&gt;3/26/2021 1:00:14 PM&lt;/strong&gt; Application submission confirmation sent to awmaffei@admin.nv.gov.&lt;br /&gt;</t>
  </si>
  <si>
    <t>CyberToolTrackSysFFY21</t>
  </si>
  <si>
    <t>daxtell@admin.nv.gov,rwdehnhardt@admin.nv.gov,alancunningham@admin.nv.gov,j.franco@admin.nv.gov,tim.galluzi@admin.nv.gov,dmchugh@admin.nv.gov</t>
  </si>
  <si>
    <t>Yes, directly supports EOC. Also provide essential services directly all state systems, communications solutions &amp; telecommute support.</t>
  </si>
  <si>
    <t>Cyber Tool Tracking System for State of Nevada</t>
  </si>
  <si>
    <t xml:space="preserve">This project aligns with the Threat Identification (Cybersecurity) Strategic Capacity, supporting the FFY21 National Cybersecurity Priority. Its focus is on providing proper tool tracking to improve statewide infrastructure planning. This will have a direct, positive effect on the ability to protect the State's critical technology infrastructure against online, cyber terrorism, malicious interference and the targeted disruption of service.
</t>
  </si>
  <si>
    <t>All Nevada law enforcement benefits from the State's secure infrastructure and security systems. The Threat and Hazard Identification and Risk Assessment (THIRA) and Stakeholder Preparedness Review (SPR) key findings indicate the continued need for cybersecurity. The project directly addresses THIRA and SPR.</t>
  </si>
  <si>
    <t>Yes, the Cyber Tool Tracking System has a nexus to terrorism. The highly damaging cyber based attacks or threats-of-attack against information systems may be made for a number of causes, to intimidate or coerce government in pursuit of nefarious goals, converging terrorism with cyberspace with devastating results. The Cyber Tool Tracking System is to communicate and share information necessary to protect state systems and mitigate cyber attacks or threats-of-attacts..</t>
  </si>
  <si>
    <t xml:space="preserve">This system would be created in a platform as a Service (PaaS). The cloud platform would be vendor provided as off the shelf software exists for the Cyber Tool Tracking System. The system is not an application that would be hosted on premise, but management of the system would be located in Carson City, NV in the Nevada Office of the CIO. The system will include statewide IT assets to be captured and improve the cybersecurity within the state. Recent attempts of both domestic and foreign state actors to compromise state systems including the SolarWinds cyberattack experience as well as Legislative activity for CIS Controls implementation of IT inventory controls have elevated the need for protections of IT assets. Detailed inventory tracking covering control systems and traditional IT systems can mean the difference between minutes versus days when assessing vulnerability risk. How quickly the response may be to a cyber threat is key to recovery. Reduction of manual efforts speeds up the execution of this recovery. 
</t>
  </si>
  <si>
    <t>The project is to improve the core competencies in cybersecurity. The outcomes for the systems would be to eliminate spend on poor tools, capture tool efficacy, identify real-world tool performance, identify efficiencies of tool use, increase knowledge base of tool use, improve cyber security infrastructure planning, increase operational coordination and create a cyber tool community to share information.
Data to be captured is to include: tool type, footprint and name; number of tool users; cost of the tool; success stories directly related to tool implementation; tool challenges, gaps or failures; easer of tool use; training necessary for tool proficiency; ease of management/configuration of the tool; entity rating of the tool to established rating rationale; integration with other tools both actual and possible connections.
Responsible for Project Implementation: David Axtell, State of Nevada Special Advisor/ State IT Architect, Office of the Chief Information Officer, Department of Administration, State of Nevada
System procurement will take place using the RFP process.</t>
  </si>
  <si>
    <t>n/a</t>
  </si>
  <si>
    <t xml:space="preserve">Request for sustainment is to occur during the following state budget session. Sustainment of this project will depend on the legislative approval of ongoing budgetary funding in the subsequent biennium. There are no plans to request sustainment from the HSGP funding stream.
</t>
  </si>
  <si>
    <t>This amount is scalable and negotiable with reductions reducing the limits of the project.</t>
  </si>
  <si>
    <t>This project does not have any applicable prior project milestones.</t>
  </si>
  <si>
    <t>The application would track cybersecurity tools used by all executive branch entities, boards, commissions, as well as statewide OIS tools to help unify the cyber-tool landscape. The tracking must be a statewide focus that includes all the systems within its scope. The goal of the Cyber Tool Tracking System is to extract the maximum value from all cybersecurity assets, provide visibility into cyber best practices, share tool compromises and as input in future planning and decision making.</t>
  </si>
  <si>
    <t>&lt;strong&gt;3/29/2021 3:31:11 PM&lt;/strong&gt; Application submitted. Appropriate Administrators and Reviewers notified.&lt;br /&gt;&lt;strong&gt;3/29/2021 3:31:30 PM&lt;/strong&gt; Application submission confirmation sent to awmaffei@admin.nv.gov.&lt;br /&gt;</t>
  </si>
  <si>
    <t>Douglas County CERT</t>
  </si>
  <si>
    <t>88-6000031</t>
  </si>
  <si>
    <t>Douglas County Emergency Management</t>
  </si>
  <si>
    <t>1694 County Road</t>
  </si>
  <si>
    <t>Minden</t>
  </si>
  <si>
    <t>Nevada</t>
  </si>
  <si>
    <t>775-782-9040</t>
  </si>
  <si>
    <t>eastforkfire.org</t>
  </si>
  <si>
    <t>Tod</t>
  </si>
  <si>
    <t>Carlini</t>
  </si>
  <si>
    <t>Douglas County Emergency Manager</t>
  </si>
  <si>
    <t>tcarlini@eastforkfire.org</t>
  </si>
  <si>
    <t>Toni</t>
  </si>
  <si>
    <t>Braga</t>
  </si>
  <si>
    <t>775-783-6415</t>
  </si>
  <si>
    <t>tbraga@douglas.nv.us</t>
  </si>
  <si>
    <t>Yes, at the onset of  COVID-19 our EOC was used for response activities.</t>
  </si>
  <si>
    <t>Citizen Corps - Douglas County, Carson City, Washoe County or Elko County</t>
  </si>
  <si>
    <t xml:space="preserve">Douglas County Emergency Management and our LEPC desires to maintain our Citizen Corp CERT program serving our community. Our CERT consists of one coordinator, four team leaders, and currently 99 members. These members train the public on stop the bleed, see something say something and disaster preparedness. During a response, CERT is responsible to open evacuation centers, stand up a shelter for 72-hours, provide emergency scene responder rehabilitation, and respond to their neighbors during a major incident to reduce the burden on emergency responders. They serve the high tourism area of Lake Tahoe's Casino Corridor/Ski vacation, the Carson Valley, and are available to all partners in need.We have opened our initial class up to the Quad Counties and have provided incident rehab for Quad County agencies. </t>
  </si>
  <si>
    <t>Yes. Douglas County CERT has become an indispensable resource in our community for any type of disaster. While the fundamental training program addresses the first 72-hours following a natural disaster, the nexus to use CERT for the exact same roles before, during, and after a terrorist event is very clear. The public outreach provided makes our community more resilient. The response capabilities to open shelters, assist at Family Resiliency Center, provide rehab, and immediate care is the same.</t>
  </si>
  <si>
    <t>Douglas County, working through its agent, East Fork Fire District, will coordinate the provision of training to CERT volunteers. Program development and training for greater responsibilities for evacuation centers, shelter operations, incident rehabilitation, and preparedness messaging will be accomplished with existing staff and the CERT coordinator. Additionally, these capabilities will be included in the Douglas County EOP and will be exercised. This will be a collaboration led by our LEPC group.</t>
  </si>
  <si>
    <t>Sustainment of our CERT program will require on-going recruitment and retention efforts, including the replenishment of supplies and equipment. Sustainment funding could come from a combination of public/private sources.</t>
  </si>
  <si>
    <t xml:space="preserve">Yes, we have reduced the budget for Citizen Corp program by $3,000. Due to COVID our CERT Teams have been unable to meet and train as they have in the past. With restriction being lifted we are hoping this changes, but also being realistic. </t>
  </si>
  <si>
    <t>Yes, it supports and maintains our CERT team.</t>
  </si>
  <si>
    <t xml:space="preserve">-Personnel (Not Contractors) Amount
655.00-Personnel Fringe Benefits (Not Contractors) Amount
-Travel Amount 
3004.83-Equipment Amount (over $5,000)
1,000.00-Supplies Amount 
12,000.00-Contractual Amount 
-Construction Amount 
500.00-Other Amount </t>
  </si>
  <si>
    <t>Personnel/Fringe Benefits, we are requesting $655 to conduct background check on new CERT members at the current cost of $32.75 each. We are hoping to recruit 20 new members during this grant period. &lt;br /&gt;Training, we are requesting $500 to conduct various CERT training such as Stop the Bleed, EOC and shelter deployment and evacuation. T&lt;br /&gt;Equipment, we are requesting $3004.83 for new member CERT and Stop the Bleed kits, emergency incident signage and traffic cones.&lt;br /&gt;Planning, we are requesting $1,000 for manuals, copies, and recruitment advertising. &lt;br /&gt;Organization, we are requesting $12,000 for CERT Coordinator fees (under contract), $1,000 per month for 12 months.</t>
  </si>
  <si>
    <t>&lt;strong&gt;3/24/2021 9:01:27 AM&lt;/strong&gt; (Kelli Anderson) Email sent to applicant (Message Template 1)&lt;br /&gt;&lt;strong&gt;3/24/2021 9:04:23 AM&lt;/strong&gt; (Kelli Anderson) Email sent to applicant (Message Template 1)&lt;br /&gt;&lt;strong&gt;3/29/2021 9:42:06 AM&lt;/strong&gt; Application submitted. Appropriate Administrators and Reviewers notified.&lt;br /&gt;&lt;strong&gt;3/29/2021 9:42:07 AM&lt;/strong&gt; Application submission confirmation sent to tbraga@douglas.nv.us.&lt;br /&gt;</t>
  </si>
  <si>
    <t>Elko County Sheriff's Office CERT/NNCCCP</t>
  </si>
  <si>
    <t>88-6000039</t>
  </si>
  <si>
    <t xml:space="preserve">Elko County Sheriff's Office </t>
  </si>
  <si>
    <t>775 West Silver Street</t>
  </si>
  <si>
    <t>Elko</t>
  </si>
  <si>
    <t>775.934.9130/775.777.2525</t>
  </si>
  <si>
    <t>www.elkosheriff.com</t>
  </si>
  <si>
    <t xml:space="preserve">Cash </t>
  </si>
  <si>
    <t>Minor</t>
  </si>
  <si>
    <t>Elko County CFO</t>
  </si>
  <si>
    <t>cminor@elkocountynv.net</t>
  </si>
  <si>
    <t>Mary Ann</t>
  </si>
  <si>
    <t>Laffoon</t>
  </si>
  <si>
    <t>mlaffoon@elkocountynv.net</t>
  </si>
  <si>
    <t>spaprocki@elkocountynv.net</t>
  </si>
  <si>
    <t>Yes, Elko County EOC and Command structure was set on 3.15.2021, the CERT Coordinator is part of command team and has been involved on the incident since 2.28.20 - CERT has been instrumental and is currently  in - response, vaccination and recovery</t>
  </si>
  <si>
    <t>Yes, my jurisdiction participated 
Jurisdiction will participate next year</t>
  </si>
  <si>
    <t>Elko County CERT/Northeast Nevada Citizen Corps/CERT Program</t>
  </si>
  <si>
    <t>The program provides awareness information through programs/trainings and outreaches  to help citizens be more aware, safe and secure, and avenues to report suspicious activities.</t>
  </si>
  <si>
    <t xml:space="preserve">Nevada THIRA and SPR has each year noted the value of trained citizens in case of emergencies/disasters in local communities. The CERT program provides a whole community approach to providing training and volunteer members with basic skills to provide volunteer opportunities and assists/support to many agencies, community, and to incidents that could impact our community or state in a culture of preparedness from an all hazard approach.
The program supports the the enhancement of overall preparedness to help provide extra hands in multiple areas to provide stronger community resilience, response and recovery.
The CERT program helps provide a whole community approach of resources to help provide and close gaps in capabilities and help build/strengthen our resilience. 
This has been shown by CERT Programs throughout the state with assists/supports provided to their communities and partner agencies in past incidents and currently with the COVID-19 Pandemic that provided boots on the ground efforts in the response, vaccination and recovery of their areas.
</t>
  </si>
  <si>
    <t>Yes. CERT provides emergency response training to suspicious activities as part of the approved curriculum in case of terrorist activity and training to assist other agencies. Provide info to the community on terrorism, Cyber Security awareness and focus on precautions one can take. Due to basic skills training a CERT receives they can provide emergency help until first responders arrive in all types of emergencies to include active shooters, traffic control, &amp; education to the community.</t>
  </si>
  <si>
    <t>The program will continue to build a resilient and better prepared community to assist the resiliency of Nevada from the Elko County area and surrounding counties and tribal jurisdictions that request training and outreach. CERT volunteers have the ability to able to assist themselves, families, friends and communities in emergencies and provide support to first responding agencies during emergencies and non-emergency events. CERTs train, exercise and maintain awareness in their community to all hazards as a whole community approach to be of benefit in times of need and build partnerships to enhance collaboration. CERT provides volunteer opportunities which provides a boots on the ground multiplier as well as a promotes more community awareness. The program has provided assists in past emergencies and incidents such as Ice storms, winter emergency, floods and the current pandemic. We are ready to partner with other agencies and community based groups in events to provide education, situational awareness, protective actions, community alerts, shelter set up/tear down, PODs, call centers, EOC support and preparedness programs.</t>
  </si>
  <si>
    <t>The program will be implemented by the program coordinator and same will manage the day to day operations to include grants management/administration, reporting requirements, direct  planning/coordinating, delivery of programs/training/outreaches to the Elko County area as well as other per request. The contract coordinator is under the Elko County Sheriff's Office, works with Elko County Emergency Management Office, and provides reports to Elko County Commissioners, Elko County CFO, Comptroller, Elko County LEPC, DEM, NRAC, and works with other agencies and community groups. 
The coordinator partners/assists/supports with other stakeholders throughout the region/state to help prepare, educate, and build more prepared, resilient and ready communities to handle what comes and come out stronger.</t>
  </si>
  <si>
    <t>With the messaging of the program, outreaches and training we hope to assist in preparing citizens to report suspicious activities and work with a whole community approach in engaged partnerships as in the National Prevention Framework.</t>
  </si>
  <si>
    <t>The Elko County CERT/NNCCCP Coordinator position and travel is 100% funded through this grant request to maintain/sustain the program, its partnerships, and to promote preparedness growth of the area and surrounding area upon request. 
This program will continue to empower citizens preparedness abilities and to increase the awareness levels to multiple threats and hazards through a whole community approach as well as train more citizens who can lend aid and support during times of need to assist/support other agencies and their communities.</t>
  </si>
  <si>
    <t>Yes, if need be with a reduction in planning/training/travel/outreaches/salary we could reduce the requested amount to receive funding and continue the program.</t>
  </si>
  <si>
    <t>This program provides assists/support to emergency management and first responding agencies to support various typed NIMS resources. This project will continue support through training exercise and involvement to support the readiness of Nevada.</t>
  </si>
  <si>
    <t>NO</t>
  </si>
  <si>
    <t xml:space="preserve">2018 - Elko County CERT/NNCCP -  Continued growth - Closed out grant
2019 - Elko County CERT/NNCCCP - Support of COVID-91 pandemic response/vaccination/recovery and planning of new training/grant/program maintenance 
2020 - Elko County CERT/NNCCP - Support of COVID-19 pandemic, grant/program  maintenance </t>
  </si>
  <si>
    <t xml:space="preserve">-Personnel (Not Contractors) Amount
-Personnel Fringe Benefits (Not Contractors) Amount
4,830.00-Travel Amount 
-Equipment Amount (over $5,000)
-Supplies Amount 
$60,000.00-Contractual Amount 
-Construction Amount 
-Other Amount </t>
  </si>
  <si>
    <t>Travel to meet program needs</t>
  </si>
  <si>
    <t>Coordinator Contract</t>
  </si>
  <si>
    <t>The amount of $64,830.00 reflects the amount of requested grant funds for the coordinator to provide the management, planning, initiation, travel, outreaches, training and response for the program known as Elko County CERT/NNCCCP, and to cover travel when needed.&lt;br /&gt;$60,000.00 reflects the wage for the coordinator with no benefits to provide the service to the program, county and community and the $4,830.00 for the travel within Nevada for meetings, trainings, outreaches, assist and supports as requested or needed.</t>
  </si>
  <si>
    <t>&lt;strong&gt;3/24/2021 9:00:39 AM&lt;/strong&gt; (Kelli Anderson) Email sent to applicant (Message Template 1)&lt;br /&gt;&lt;strong&gt;3/24/2021 9:03:54 AM&lt;/strong&gt; (Kelli Anderson) Email sent to applicant (Message Template 1)&lt;br /&gt;&lt;strong&gt;3/24/2021 2:15:32 PM&lt;/strong&gt; Application submitted. Appropriate Administrators and Reviewers notified.&lt;br /&gt;&lt;strong&gt;3/24/2021 2:15:33 PM&lt;/strong&gt; Application submission confirmation sent to mlaffoon@elkocountynv.net.&lt;br /&gt;</t>
  </si>
  <si>
    <t>HazMat/WMD Detection 2021</t>
  </si>
  <si>
    <t>Las Vegas Fire and Rescue</t>
  </si>
  <si>
    <t xml:space="preserve">500 N Casino Center </t>
  </si>
  <si>
    <t>USA</t>
  </si>
  <si>
    <t>Carolyn G</t>
  </si>
  <si>
    <t>Karl</t>
  </si>
  <si>
    <t>Rosette</t>
  </si>
  <si>
    <t>702-271-0480</t>
  </si>
  <si>
    <t>krosette@lasvegasnevada.gov</t>
  </si>
  <si>
    <t>ccooper@lasvegasnevada.gov,clevering@lasvegasnevada.gov,pwdowiak@lasvegasnevada.gov</t>
  </si>
  <si>
    <t xml:space="preserve">Yes, the City of Las Vegas activated its Emergency Operations Center for COVID-19 Response. </t>
  </si>
  <si>
    <t>HazMat/WMD Detection</t>
  </si>
  <si>
    <t>Chemical, Biological, Radiological, Nuclear, and Explosive - Urban/Rural Area Hazardous Materials Program (Triad, Quad, New Programs in Eastern Nevada)</t>
  </si>
  <si>
    <t>-Enhancing Cyber Security - 7.5% 
-Enhancing the Protection of Soft Targets/Crowded Places - 5%
-Enhancing Information Sharing and Intelligence Sharing and Analysis and cooperation with federal agencies including DHS - 5%
-Combating Domestic Violent Extremism - 7.5%
96000-Addressing Emergent Threats, such as the activities of Transnational Criminal Organizations, open source threats &amp; threats from UAS and WMD - 5%</t>
  </si>
  <si>
    <t xml:space="preserve">This project is directly related to WMD detection.  The replacement of aged out Lightweight Chemical Detectors will maintain WMD detection capability. </t>
  </si>
  <si>
    <t xml:space="preserve">	This project will replace equipment that is set to age out by manufacturerâ€™s guidelines.  In the SPR summary page 4 there is a recognized â€œNeed to increase trained staff and equipmentâ€.  This project supports the increase in equipment as well as maintains the capability filled by the units aging out.  
These units were purchased in 2011.  This was prior to Electric Daisy Carnival and Life is Beautiful, large outdoor venue events where WMD and TIC deployment would be catastrophic.    </t>
  </si>
  <si>
    <t xml:space="preserve">	Yes, the lightweight chemical detector is used to actively monitor for chemical weapons and toxic industrial chemicals that can be weaponized.  </t>
  </si>
  <si>
    <t xml:space="preserve">-This project will purchase 8 lightweight chemical detectors for use in the region by Las Vegas Fire and Rescue HazMat.  
-This project will replace 2 mercury monitors.
-Both items have been previously funded by the UASI in 2011. </t>
  </si>
  <si>
    <t xml:space="preserve">This project will be managed by Karl Rosette of Las Vegas Fire and Rescue.  Purchasing will be completed by the City of Las Vegas.  The devices will be utilized by HazMat Technicians with Las Vegas Fire and Rescue. </t>
  </si>
  <si>
    <t xml:space="preserve">These devices will require periodic maintenance, confidence testers and reagent packs.  This cost has typically been covered by Las Vegas Fire and Rescue over the previous 10 years the first four devices have been in service.  </t>
  </si>
  <si>
    <t xml:space="preserve">To maintain capacity 4 LCD's and 2 Mercury Monitors are required.  To add capacity as indicated by the THIRA 8 LCD's would be optimum.  </t>
  </si>
  <si>
    <t>HazMat Team</t>
  </si>
  <si>
    <t xml:space="preserve">4 LCD's and 2 mercury monitors currently in operation were purchased with grant funding in 2011.  This grant has been closed out. </t>
  </si>
  <si>
    <t xml:space="preserve">-Personnel (Not Contractors) Amount
-Personnel Fringe Benefits (Not Contractors) Amount
-Travel Amount 
118,000-Equipment Amount (over $5,000)
-Supplies Amount 
-Contractual Amount 
-Construction Amount 
-Other Amount </t>
  </si>
  <si>
    <t>&lt;strong&gt;3/24/2021 9:00:59 AM&lt;/strong&gt; (Kelli Anderson) Email sent to applicant (Message Template 1)&lt;br /&gt;&lt;strong&gt;3/24/2021 9:04:10 AM&lt;/strong&gt; (Kelli Anderson) Email sent to applicant (Message Template 1)&lt;br /&gt;&lt;strong&gt;3/29/2021 3:13:26 PM&lt;/strong&gt; Application submitted. Appropriate Administrators and Reviewers notified.&lt;br /&gt;&lt;strong&gt;3/29/2021 3:13:27 PM&lt;/strong&gt; Application submission confirmation sent to krosette@lasvegasnevada.gov.&lt;br /&gt;</t>
  </si>
  <si>
    <t>ARMOR CBRNE Enhancement</t>
  </si>
  <si>
    <t>Las Vegas Metropolitan Police Department</t>
  </si>
  <si>
    <t>2990 N Rancho Dr</t>
  </si>
  <si>
    <t>www.lvmpd.com</t>
  </si>
  <si>
    <t xml:space="preserve">Joseph </t>
  </si>
  <si>
    <t>Lombardo</t>
  </si>
  <si>
    <t>Sheriff</t>
  </si>
  <si>
    <t>j3602l@lvmpd.com</t>
  </si>
  <si>
    <t>Jason</t>
  </si>
  <si>
    <t>Moyer</t>
  </si>
  <si>
    <t>j7905m@lvmpd.com</t>
  </si>
  <si>
    <t>f8941u@lvmpd.com, r5774h@lvmpd.com,F8941U@LVMPD.COM,r5774h@lvmpd.com</t>
  </si>
  <si>
    <t>Yes. The Department Operations Center was activated for the COVID-19 response at the beginning of the pandemic</t>
  </si>
  <si>
    <t>ARMOR CBRNE Enhancemment - LVMPD</t>
  </si>
  <si>
    <t>Chemical, Biological, Radiological, Nuclear, and Explosive - Las Vegas ARMOR</t>
  </si>
  <si>
    <t>Interdiction and Disruption</t>
  </si>
  <si>
    <t>0-Enhancing Cyber Security - 7.5% 
0-Enhancing the Protection of Soft Targets/Crowded Places - 5%
0-Enhancing Information Sharing and Intelligence Sharing and Analysis and cooperation with federal agencies including DHS - 5%
0-Combating Domestic Violent Extremism - 7.5%
$500,000-Addressing Emergent Threats, such as the activities of Transnational Criminal Organizations, open source threats &amp; threats from UAS and WMD - 5%</t>
  </si>
  <si>
    <t>The purpose of this grant application is to enhance the interdiction and detection capabilities for the ARMOR operators in a WMD/CBRNE environment within the Las Vegas Urban Area (LVMPD, HPD, and NLVPD). It also provides for enhanced chemical identification and detection capabilities for agencies within the UASI. The technology and equipment requested is specifically designed for operations on WMD/CBRNE incidents and providing for CBRNE technology, monitoring and mitigation of potentially hazardous devices and structures</t>
  </si>
  <si>
    <t xml:space="preserve">The LVMPD Forensics Laboratory conducts all the trace analysis for Southern NV and is a vital asset in the investigation and prosecution of felony cases involving chemical and explosive material. The microscope will allow for digital media and photographic evidence of trace material to be captured and utilized in investigative and prosecutorial proceedings throughout the region. The acquisition of a digital microscope will increase the efficiency and effectiveness of the Forensic Laboratory in the ability to provide quality analysis to all investigative agencies throughout Southern NV.  The digital microscope would increase capability through enhanced magnification, 3 dimensional measurements, enhanced data imaging/recording, and high-quality imagery capture.
The original large frame robotic platform of ARMOR was purchased on the 2004 UASI Grant.  Large fame robots are crucial to the ARMOR mission in support of interdiction, detection and mitigation of WMD/CBRNE threats. The current large frame platform has provided 15 years of service to the Las Vegas Valley and partner agencies of the ARMOR Task Force. The service life of this robot has been exceeded and manufacturer support is no longer provided. Parts and maintenance, especially on electronic components, is becoming more difficult and expensive. Large frame robots can lift, carry and transport heavier objects and pieces of equipment during downrange activities. The large platform robots are crucial for operations involving vehicles where greater height and reach are needed to access the interior.    
Both pieces of equipment are crucial in support of the core capabilities addressed in the THIRA, specifically, interdiction and disruption; and screening, search and detection. The ARMOR mission focuses specifically on those capabilities for the UASI area and all of the state of Nevada. </t>
  </si>
  <si>
    <t>Yes, as the multi-agency Law Enforcement section for the CBRNE Response of Southern NV, the ARMOR Section responds and investigates all CBRNE related-events that are criminal in nature within Clark County.  The capability of the ARMOR section will have a direct correlation upon the ability of CBRNE counter-terrorism operations, investigations, and response in the state of NV.</t>
  </si>
  <si>
    <t xml:space="preserve">The purpose of this grant application is to ensure and enhance the ability to provide operational capability enabling CBRNE intelligence collection and down-range surveillance capabilities within the Las Vegas Urban Area. The equipment requested is specifically designed for operations on incidents and providing for CBRNE technology, monitoring and exploitation of potentially hazardous devices, situations, and structures. 
This purchase allows for the replacement of outdated equipment and significant enhancement of capabilities currently employed by ARMOR Task Force and the LVMPD Forensics Laboratory.
The efficient and effective analysis and identification of threat material in a CBRNE incident and investigation provides valuable information and intelligence to responding personnel and agencies allowing for the most informed and prepared response.  
The equipment requested will be maintained with the ARMOR Task Force located in the Las Vegas Urban Area. The ARMOR Task Force is chartered to respond to incidents throughout the state of Nevada and is a resource to all first responder agencies in Nevada. </t>
  </si>
  <si>
    <t>Upon confirmation of the grant award, LVMPD/ARMOR will employ Federal Purchasing Guidelines for the procurement of equipment based upon criteria set forth for Grant Funded purchases set to be enacted in July 1, 2017.  
LVMPD/ARMOR section will define criteria for the bidding by potential vendors based upon requirements for the equipment performance and specifications.  Bids from competing vendors will be received and evaluated by the LVMPD purchasing and ARMOR project managers.  Upon selection of vendor with most acceptable bid for pricing and performance guidelines, we will proceed with purchasing equipment and support services outlined in the proposal in accordance with LVMPD and DHS grant purchasing policy.</t>
  </si>
  <si>
    <t>LVMPD will sustain the equipment after initial purchase.</t>
  </si>
  <si>
    <t>No. The microscope and robotic platform are listed as a set price from the manufacture. Any scaling of prices would be dependent on optional equipment and through contract negotiations.</t>
  </si>
  <si>
    <t xml:space="preserve">Hazardous Materials Response Team </t>
  </si>
  <si>
    <t>4-508-1248</t>
  </si>
  <si>
    <t xml:space="preserve">Close Out - The completion of all work on a project. Can also refer to completion of a phase of the project. </t>
  </si>
  <si>
    <t xml:space="preserve">-Personnel (Not Contractors) Amount
-Personnel Fringe Benefits (Not Contractors) Amount
-Travel Amount 
$500,000-Equipment Amount (over $5,000)
-Supplies Amount 
-Contractual Amount 
-Construction Amount 
-Other Amount </t>
  </si>
  <si>
    <t>Total amount requested: $500,000&lt;br /&gt;-Digital Microscope $85,000&lt;br /&gt;-Large Platform Robot $415,000</t>
  </si>
  <si>
    <t>2021-03-25 09:28:10Application copied.&lt;strong&gt;3/25/2021 4:54:13 PM&lt;/strong&gt; Application submitted. Appropriate Administrators and Reviewers notified.&lt;br /&gt;&lt;strong&gt;3/25/2021 4:54:14 PM&lt;/strong&gt; Application submission confirmation sent to j7905m@lvmpd.com.&lt;br /&gt;</t>
  </si>
  <si>
    <t>ARMOR CBRNE Sustainment</t>
  </si>
  <si>
    <t>f8941u@lvmpd.com, r5774h@lvmpd.com</t>
  </si>
  <si>
    <t>ARMOR CBRNE Sustainment - LVMPD</t>
  </si>
  <si>
    <t>0-Enhancing Cyber Security - 7.5% 
0-Enhancing the Protection of Soft Targets/Crowded Places - 5%
0-Enhancing Information Sharing and Intelligence Sharing and Analysis and cooperation with federal agencies including DHS - 5%
0-Combating Domestic Violent Extremism - 7.5%
$100,000-Addressing Emergent Threats, such as the activities of Transnational Criminal Organizations, open source threats &amp; threats from UAS and WMD - 5%</t>
  </si>
  <si>
    <t>The purpose of this grant application is to sustain and maintain the ability to provide operational capability allowing screening, search and detection capabilities to the ARMOR operators within the Las Vegas Urban Area (LVMPD, HPD, and NLVPD). The equipment requested maintains the ability to provide for the safety and security of operators in a CBRNE environment. The technology and equipment support requested is specifically designed for operations on WMD/CBRNE incidents and providing for CBRNE technology, monitoring and mitigation of potentially hazardous devices and structures</t>
  </si>
  <si>
    <t xml:space="preserve">The purchase of SCBA tanks represent a phased approach to replacing SCBA tanks in inventory that have reached their end of service. The tanks being replaced have been in service for 15 years and can no longer be hydrostatted to ensure operation. ARMOR has 60 tanks that will all expire from service by 2024.This will allow the capability of LE personnel to be provided SCBA PPE in a CBRNE environment. 
The warranties and high technology equipment employed by the ARMOR unit is utilized with a variety of tools for screening, search and detection of CBRNE threats as indicated by one of the seven core capabilities identified in the THIRA. By maintaining the efficiency and effectiveness of this capability, ARMOR will maintain the deployment capability to a multi-threat environment to provide real-time intelligence and information to Incident Commanders and support agencies.  The warranties will be projected to ensure the technological capability of the Mobile ARIS, SAMpacks, RMX, Gemini, TruDefender, Hazmat ID Elite and MX908 depending on allocation of funding available and requirements. 
</t>
  </si>
  <si>
    <t>As the multi-agency Law Enforcement section for the CBRNE Response of Southern NV, the ARMOR Section responds and investigates all CBRNE related-events that are criminal in nature within Clark County.  The capability of the ARMOR section will have a direct correlation upon the ability of CBRNE counter-terrorism operations, investigations, and response in the state of NV.</t>
  </si>
  <si>
    <t xml:space="preserve">The goal of the project is to continue to equip operators with the ability to enter a hazardous CBRNE environment with the appropriate level of PPE to ensure the safety of personnel. The warranties purchased will keep equipment in operational condition according to national standards to ensure the safe and precise identification of CBRNE materials. 
The purchase of SCBA tanks represent a phased approach to replacing SCBA tanks in inventory that have reached their end of service. The tanks being replaced have been in service for 15 years and can no longer be hydrostatted to ensure operation. ARMOR has 60 tanks that will all expire from service by 2024.This will allow the capability of LE personnel to be provided SCBA PPE in a CBRNE environment. 
The warranties and high technology equipment employed by the ARMOR unit is utilized with a variety of tools for detection and identification of CBRNE threats compounded with the availability of communications capability to the Incident Commander.  By maintaining the efficiency and effectiveness of this capability, ARMOR will maintain the deployment capability to a multi-threat environment to provide real-time intelligence and information to Incident Commanders and support agencies.  The warranties will be projected to ensure the technological capability of the Mobile ARIS, SAMpacks, RMX, Gemini, TruDefender, Hazmat ID Elite and MX908 depending on allocation of funding available and requirements
The equipment requested will be maintained with the ARMOR Task Force located in the Las Vegas Urban Area. The warranties requested will be used for equipment currently maintained by ARMOR in the Las Vegas Urban Area. The ARMOR Task Force is chartered to respond to incidents throughout the state of Nevada and is a resource to all first responder agencies in Nevada. </t>
  </si>
  <si>
    <t>The warranties for the technology utilized has consistently been achieved through UASI funding. The usable life expectancies of the SCBA tanks purchased with Grant funds is 15 years.</t>
  </si>
  <si>
    <t>No. The SCBA tanks are listed as a set price from the manufacture. Any scaling of prices of the warranties would be handled on a priority basis and through contract negotiations</t>
  </si>
  <si>
    <t>The equipment being replaced or warrantied was purchased with previous grants awards including: 
2010 - UASI CBRNE -Closeout
2015 - SHSP - Closeout
2009 - PRND - Closeout</t>
  </si>
  <si>
    <t xml:space="preserve">Execute - The period within the project lifecycle during which the actual work of creating the projectâ€™s deliverables is carried out. </t>
  </si>
  <si>
    <t xml:space="preserve">-Personnel (Not Contractors) Amount
-Personnel Fringe Benefits (Not Contractors) Amount
-Travel Amount 
$100,000-Equipment Amount (over $5,000)
-Supplies Amount 
-Contractual Amount 
-Construction Amount 
-Other Amount </t>
  </si>
  <si>
    <t>Total amount requested: $100,000&lt;br /&gt;-SCBA Tanks $25,000&lt;br /&gt;-Warranties $75,000</t>
  </si>
  <si>
    <t>&lt;strong&gt;3/24/2021 9:01:54 AM&lt;/strong&gt; (Kelli Anderson) Email sent to applicant (Message Template 1)&lt;br /&gt;&lt;strong&gt;3/24/2021 9:04:41 AM&lt;/strong&gt; (Kelli Anderson) Email sent to applicant (Message Template 1)&lt;br /&gt;&lt;strong&gt;3/25/2021 9:28:50 AM&lt;/strong&gt; Application submitted. Appropriate Administrators and Reviewers notified.&lt;br /&gt;&lt;strong&gt;3/25/2021 9:28:51 AM&lt;/strong&gt; Application submission confirmation sent to j7905m@lvmpd.com.&lt;br /&gt;</t>
  </si>
  <si>
    <t>LVMPD Cyber Security Program</t>
  </si>
  <si>
    <t>400 S MLK Blvd</t>
  </si>
  <si>
    <t>702 828 2257</t>
  </si>
  <si>
    <t>lvmpd.com</t>
  </si>
  <si>
    <t>Cary</t>
  </si>
  <si>
    <t>Underwood</t>
  </si>
  <si>
    <t>Director</t>
  </si>
  <si>
    <t>C8656U@LVMPD.COM</t>
  </si>
  <si>
    <t>Rachel</t>
  </si>
  <si>
    <t>Skidmore</t>
  </si>
  <si>
    <t>r14590s@lvmpd.com</t>
  </si>
  <si>
    <t>Yes, we are currently in our 375 operational period.</t>
  </si>
  <si>
    <t>399330-Enhancing Cyber Security - 7.5% 
0-Enhancing the Protection of Soft Targets/Crowded Places - 5%
0-Enhancing Information Sharing and Intelligence Sharing and Analysis and cooperation with federal agencies including DHS - 5%
0-Combating Domestic Violent Extremism - 7.5%
0-Addressing Emergent Threats, such as the activities of Transnational Criminal Organizations, open source threats &amp; threats from UAS and WMD - 5%</t>
  </si>
  <si>
    <t>This is a cyber security project and is directly related to target hardening, ransom-ware protection, and position development for the Las Vegas Metropolitan Police Department.</t>
  </si>
  <si>
    <t xml:space="preserve">The Las Vegas Metropolitan Police Department (LVMPD) is the largest law enforcement agency in the state of Nevada. The LVMPD jurisdiction encompasses all of Clark County, Nevada. Within Clark County, there are multiple law enforcement agencies and government partners who utilize and rely upon LVMPD managed information technology (IT) resources. These IT resources play an integral role in sharing public safety information among partner agencies as well as protecting the community. The threat of a cyber-attack against local government agencies has increased dramatically. A major cyber incident at the LVMPD would not only impact our agency, it would impact over 40 federal/state/county/city partner agencies within the state of Nevada. 
The LVMPD Cyber Security Incident Response Team (CSIRT) committee has made several recommendations that will enhance the security of the LVMPD network and assist the LVMPD with following industry best practices with regard to cyber security and target hardening.
</t>
  </si>
  <si>
    <t>Yes terrorism is displayed with Cyber threats to critical infrastructure.  Often time threat actors will target critical infrastructure or key resources in an attempt to cripple government agencies and first responders within our valley.  LVMPD is frequently targeted by online malicious threat actors.</t>
  </si>
  <si>
    <t xml:space="preserve">The goal of this proposed project is to better target harden the largest Law Enforcement agency in the state of Nevada, LVMPD, by increasing our security posture to counter terrorism threats by utilizing established industry best practices.  This will involve full-time dedicated cyber security professionals, supporting staff, ransomware protection, training, and additional technology. </t>
  </si>
  <si>
    <t>This project will be administered by LVMPD's Business and Technology Division (BTD) as well as LVMPDs Cyber Security Incident Response Team Committee (CSIRTC).  LVMPD BTD will map out this phased response for enhancing cyber security, and better target harden an already ideal target to threat actors.</t>
  </si>
  <si>
    <t>This program will be seeking sustainment costs through the HSGP program.  This will include the annual salary, a monthly re-occurring cost with SWITCH to house specific equipment, and a licensing fee for participants.</t>
  </si>
  <si>
    <t>No, the positions are all or nothing, and the sever costs cannot be reduced.  To reduce this grant would pull capability away.</t>
  </si>
  <si>
    <t>No, this is a new cyber program for the LVMPD.</t>
  </si>
  <si>
    <t xml:space="preserve">169369-Personnel (Not Contractors) Amount
79955-Personnel Fringe Benefits (Not Contractors) Amount
0-Travel Amount 
96600-Equipment Amount (over $5,000)
0-Supplies Amount 
53406-Contractual Amount 
0-Construction Amount 
0-Other Amount </t>
  </si>
  <si>
    <t>&lt;strong&gt;3/24/2021 9:00:02 AM&lt;/strong&gt; (Kelli Anderson) Email sent to applicant (Message Template 1)&lt;br /&gt;&lt;strong&gt;3/24/2021 9:03:17 AM&lt;/strong&gt; (Kelli Anderson) Email sent to applicant (Message Template 1)&lt;br /&gt;&lt;strong&gt;3/24/2021 4:01:04 PM&lt;/strong&gt; Application submitted. Appropriate Administrators and Reviewers notified.&lt;br /&gt;&lt;strong&gt;3/24/2021 4:01:05 PM&lt;/strong&gt; Application submission confirmation sent to r14590s@lvmpd.com.&lt;br /&gt;</t>
  </si>
  <si>
    <t>LVMPD Multi-Coordinated Tactical Response</t>
  </si>
  <si>
    <t>0-Enhancing Cyber Security - 7.5% 
497862-Enhancing the Protection of Soft Targets/Crowded Places - 5%
150000-Enhancing Information Sharing and Intelligence Sharing and Analysis and cooperation with federal agencies including DHS - 5%
0-Combating Domestic Violent Extremism - 7.5%
0-Addressing Emergent Threats, such as the activities of Transnational Criminal Organizations, open source threats &amp; threats from UAS and WMD - 5%</t>
  </si>
  <si>
    <t>This grant directly supports LVMPDs coordinated tactical response to terrorism threats by procuring training aids, all terrain vehicles for rapid special event response, as well as simunition training gear and equipment to be able to increase LVMPDs posture to response to threats at soft targets and large crowds.  The network build-out for the two listed mobile command vehicles will also enhance intelligence and information sharing for rapid decision making among first responders.  As seen historically terrorism threats most frequently take place within soft targets, and crowded places such as special events.  This grant will  increase LVMPDs posture to better respond to acts of terrorism at special events.</t>
  </si>
  <si>
    <t>This investment justification addressing the gaps identified when it correlates to acts and threats of terrorism within the THRIA.  The equipment in this grant will better prepare LVMPD to respond to acts of terrorism.  This grant also directly correlates to the state SPR with regard to the Intelligence and Information sharing capability with the command vehicles, and operational coordination for the training aids and response.</t>
  </si>
  <si>
    <t>Yes, this directly relates to terrorism as LVMPD is the first responder agency that would respond to threats, and acts of terrorism taking place within Clark county at special events, soft targets, crowded places, and critical infrastructure.</t>
  </si>
  <si>
    <t>The outcome of this project is to procure the following items for LVMPD operational tactical response:  UTVs, Trailers, Shields, Training aids, simunitions, breeching door, binoculars, adding network equipment to mobile command vehicles, turtle gear, and training aids.  The end users receiving this equipment are the training, and operational teams that are critical when responding to an act of terrorism.</t>
  </si>
  <si>
    <t>This project will be managed by LVMPD and will deploy all the necessary equipment to the respective training teams, and operational response teams.  LVMPD utilizes internal procurement procedures in addition to NRS.332 for non-federal entities as well as 2 CFR 200; however,  thresholds  follow the most stringent requirements between Federal, NRS 332, NRS 333 and LVMPD procurement policies. Procurement is a combined effort with communication from Project Management, LVMPD Office of Finance, and the Purchasing Unit that completes the procurement.</t>
  </si>
  <si>
    <t>There is no identified sustainment costs for a Phase II within this grant at this time.  All maintenance of vehicles will be maintained internally by LVMPD.</t>
  </si>
  <si>
    <t>Yes, but it will reduce capability.</t>
  </si>
  <si>
    <t>This is a new project.</t>
  </si>
  <si>
    <t xml:space="preserve">0-Personnel (Not Contractors) Amount
0-Personnel Fringe Benefits (Not Contractors) Amount
0-Travel Amount 
647862-Equipment Amount (over $5,000)
0-Supplies Amount 
0-Contractual Amount 
0-Construction Amount 
0-Other Amount </t>
  </si>
  <si>
    <t xml:space="preserve">All of the requested items within this grant application are for equipment.  </t>
  </si>
  <si>
    <t>&lt;strong&gt;3/24/2021 8:59:59 AM&lt;/strong&gt; (Kelli Anderson) Email sent to applicant (Message Template 1)&lt;br /&gt;&lt;strong&gt;3/24/2021 9:02:54 AM&lt;/strong&gt; (Kelli Anderson) Email sent to applicant (Message Template 1)&lt;br /&gt;&lt;strong&gt;3/24/2021 10:48:19 AM&lt;/strong&gt; Application submitted. Appropriate Administrators and Reviewers notified.&lt;br /&gt;&lt;strong&gt;3/24/2021 10:48:19 AM&lt;/strong&gt; Application submission confirmation sent to r14590s@lvmpd.com.&lt;br /&gt;</t>
  </si>
  <si>
    <t>LVMPD TASS Tactical Response Vehicle</t>
  </si>
  <si>
    <t>Fusion Center - Southern - Nevada Counter Terrorism Center</t>
  </si>
  <si>
    <t xml:space="preserve">Operational Coordination 
Intelligence and Information Sharing 
Situational Assessment </t>
  </si>
  <si>
    <t>-Enhancing Cyber Security - 7.5% 
350000-Enhancing the Protection of Soft Targets/Crowded Places - 5%
-Enhancing Information Sharing and Intelligence Sharing and Analysis and cooperation with federal agencies including DHS - 5%
-Combating Domestic Violent Extremism - 7.5%
-Addressing Emergent Threats, such as the activities of Transnational Criminal Organizations, open source threats &amp; threats from UAS and WMD - 5%</t>
  </si>
  <si>
    <t>This project proposal is for the build out of a Technical Response Vehicle (TRV) to be operated by the Las Vegas Metropolitan Police Department (LVMPD) Technical and Surveillance Squad (TASS).  The vehicle will be equipped to deploy a mobile ad hoc network (MANET) that is capable of streaming deploying a series of cameras and sensors, to include a UAV, for the purpose of collecting real-time situational intelligence and streaming the information back to a command post to aid with incident command for an event.  The TRV is mobile in nature and can be deployed anywhere in the state.  This vehicle would strategically be deployed for pre-planned special events, and response to critical incidents located at soft target locations.  This vehicle also feeds directly into the already exiting camera and systems program that is consumed by Fusion Watch.  All feeds, data, and information will be pushed for real time intelligence and information sharing to the fusion center.</t>
  </si>
  <si>
    <t>This vehicle would respond to all threats and all hazards where law enforcement needs to respond.  This directly enhances intelligence and information sharing as well as operational coordination for real time response for all threats listed within the THIRA.</t>
  </si>
  <si>
    <t>Yes this is a response vehicle for significant events to push and pull critical information for first responders</t>
  </si>
  <si>
    <t>LVMPD is seeking to build out a secondary Technical Response Vehicle (TRV).  The first TRV was purchased in 2019 and has quickly proven to be an invaluable regional resource for a coordinated response to a terrorism or mass casualty event.  Like the first TRV, this TRV will be self-contained and be capable of deploying a mobile ad hoc network (MANET) to provide real-time situational awareness to a command post or unified command in the event of a major incident.  Using the mobile ad hoc network, the LVMPD Technical and Surveillance Squad (TASS) is able to deploy a variety of sensors on the network to include surveillance cameras, body worn cameras, and air-to-ground video links from a UAV or other type of aircraft even if no other infrastructure exists.  The TRV serves as an aggregation point for the data and is capable of rebroadcasting the information to other command vehicles in the area and/or the Fusion Center.  The secondary TRV eliminates the possibility of having a single point of failure and increases the ability for TASS to support multiple events should the need arise.  Although this asset will be based in Las Vegas, it is mobile and can be deployed as needed anywhere within the state.</t>
  </si>
  <si>
    <t>The project will implemented by detectives assigned to LVMPD TASS.  Equipment and services associated with the process will be procured through the competitive bidding process.  LVMPD utilizes internal procurement procedures in addition to NRS.332 for Non-Federal Entities as well as 2 CFR 200; however, thresholds  follow the most stringent between Federal, NRS 332, NRS 333 and LVMPD procurement policies. Procurement is a combined effort with communication from Project Management. LVMPD Office of Finance, Purchasing Unit, completes procurement.</t>
  </si>
  <si>
    <t>The existing grant project is a single purchase.  As with the last TRV project, LVMPD will be responsible for the care and routine maintenance of the vehicle.  However, funding will have to be identified when the equipment reaches end of life.</t>
  </si>
  <si>
    <t>No, this is not scaleable, it is an all or nothing purchase.</t>
  </si>
  <si>
    <t>Yes, the original TASS TRV was funded on FY2019.  This project was completed and closed out.</t>
  </si>
  <si>
    <t xml:space="preserve">-Personnel (Not Contractors) Amount
-Personnel Fringe Benefits (Not Contractors) Amount
-Travel Amount 
350000-Equipment Amount (over $5,000)
-Supplies Amount 
-Contractual Amount 
-Construction Amount 
-Other Amount </t>
  </si>
  <si>
    <t>TASS TRV Vehicle.</t>
  </si>
  <si>
    <t>&lt;strong&gt;3/24/2021 9:00:05 AM&lt;/strong&gt; (Kelli Anderson) Email sent to applicant (Message Template 1)&lt;br /&gt;&lt;strong&gt;3/24/2021 9:03:19 AM&lt;/strong&gt; (Kelli Anderson) Email sent to applicant (Message Template 1)&lt;br /&gt;&lt;strong&gt;3/24/2021 10:12:14 AM&lt;/strong&gt; Application submitted. Appropriate Administrators and Reviewers notified.&lt;br /&gt;&lt;strong&gt;3/24/2021 10:12:14 AM&lt;/strong&gt; Application submission confirmation sent to r14590s@lvmpd.com.&lt;br /&gt;</t>
  </si>
  <si>
    <t>SNCTC - ALPR Phase II</t>
  </si>
  <si>
    <t>-Enhancing Cyber Security - 7.5% 
240000-Enhancing the Protection of Soft Targets/Crowded Places - 5%
-Enhancing Information Sharing and Intelligence Sharing and Analysis and cooperation with federal agencies including DHS - 5%
-Combating Domestic Violent Extremism - 7.5%
-Addressing Emergent Threats, such as the activities of Transnational Criminal Organizations, open source threats &amp; threats from UAS and WMD - 5%</t>
  </si>
  <si>
    <t>License plate reader (LPR) technology is a tool which helps the SNCTC accomplish their goals. LPR technology works through the use of camera technology that captures images of license plates that come within the camera's field of view. The technologies associated algorithms help the software identify the actual license plate by reading the letter and number sequence of the license plate and making sense of it all. That information becomes a detection of a license plate. Often, the system works by capturing two separate images. The first image is of the license plate itself. The second image is a collateral image capturing a greater field of view and providing the consumer an image area surrounding the license plate. This data is then transferred via cellular to be stored in the cloud. Historical detections of license plates can be researched to fuel investigations.  This data enhances the intelligence and information sharing components located within the Las Vegas valley.</t>
  </si>
  <si>
    <t>Fusion centers are intelligence and information sharing at the core, and cover multiple core capabilities.  The THIRA is a listing of threats and hazards that may be encountered by our region, and the fusion center is key in a response to significant events that occur.  The fusion center assists with the THIRA every year in the identification of current threats.</t>
  </si>
  <si>
    <t>Yes, this is for the state designated fusion center, the Southern Nevada Counter Terrorism Center.  All of the data feeds into and directly to the Fusion Watch program.</t>
  </si>
  <si>
    <t>The leveraging of advancements technologies, combined with the development of technology-based crime fighting strategies offers law enforcement an unprecedented opportunity to prevent violence before it occurs. The deployment of said technology within areas of value and interest is likely to have a significant impact on the prevention of violence and terrorism.  The purpose of this proposal is to procure a second Phase of the LPR technology in and around tourist corridor located within downtown Las Vegas, NV.</t>
  </si>
  <si>
    <t xml:space="preserve">Project implementation will involve deployment of LPR cameras in and around the downtown Las Vegas corridor administered by the Las Vegas Metropolitan Police Department (LVMPD), the host agency for the Southern Nevada Counter Terrorism Center (SNCTC). In addition to the staff already assigned to the SNCTC, there exists a unit, Fusion Watch, which is responsible for the deployment of advanced technologies to combat terrorism. Additionally, LVMPD has an existing License Plate Reader program administered by a program manager. </t>
  </si>
  <si>
    <t>The proposal covers all costs associated with the technology for a period of 5 years (useful life of the equipment being procured).</t>
  </si>
  <si>
    <t>No this would be cameras and contract installations, a reduction in funding would reduce site locations and capabilities.</t>
  </si>
  <si>
    <t>Yes, this project was previously funded by LVMPD through the HSGP program on FY2020.</t>
  </si>
  <si>
    <t xml:space="preserve">-Personnel (Not Contractors) Amount
-Personnel Fringe Benefits (Not Contractors) Amount
-Travel Amount 
-Equipment Amount (over $5,000)
-Supplies Amount 
240000-Contractual Amount 
-Construction Amount 
-Other Amount </t>
  </si>
  <si>
    <t>This grant is for a professional services agreement for a Phase II build-out of the ALPR SNCTC grant program into the downtown tourism corridor..</t>
  </si>
  <si>
    <t>&lt;strong&gt;3/25/2021 4:11:56 PM&lt;/strong&gt; Application submitted. Appropriate Administrators and Reviewers notified.&lt;br /&gt;&lt;strong&gt;3/25/2021 4:11:56 PM&lt;/strong&gt; Application submission confirmation sent to r14590s@lvmpd.com.&lt;br /&gt;</t>
  </si>
  <si>
    <t>SNCTC SHSP Sustain</t>
  </si>
  <si>
    <t>247250-Enhancing Cyber Security - 7.5% 
49000-Enhancing the Protection of Soft Targets/Crowded Places - 5%
336220.75-Enhancing Information Sharing and Intelligence Sharing and Analysis and cooperation with federal agencies including DHS - 5%
38000-Combating Domestic Violent Extremism - 7.5%
0-Addressing Emergent Threats, such as the activities of Transnational Criminal Organizations, open source threats &amp; threats from UAS and WMD - 5%</t>
  </si>
  <si>
    <t>The Southern Nevada Counter Terrorism Center is one of 78 fusion centers nation-wide.  As the state designated fusion center, we have several programs that cover multiple national priority areas including the primary function of intelligence and information sharing, domestic terrorism, target hardening of soft targets/crowded places with our strip camera program as well as UAS technology.</t>
  </si>
  <si>
    <t>This project is to sustain the Southern Nevada Counter Terrorism Center (SNCTC) which implements the cornerstone of the Department of Homeland Security's vision for protecting the Homeland.  This network provides the conduit for the U.S. Intelligence Community to our partners by providing ground information to complement the intelligence streams.  This ultimately supports the goal of exchanging information and intelligence which impacts all threats and hazards included within the THRIA.  The network collaborates with state, local, and federal partners in an effort to deter, detect, prevent, and/or mitigate terrorism, hazards, and other criminal activity.  This is for the protection of the citizens, visitors, and critical infrastructure of the state of Nevada and the United States. As a result of funding, the SNCTC will be able to sustain current operations to meet the Fusion Center Baseline Capabilities / CoC's / EC's. The SNCTC is committed to intelligence and information sharing within the state, regionally, and nationally, to include FEMA Region IX.  This project proposal further sustains our efforts to maintain necessary programs throughout our state, and continue to operate as the DHS Primary fusion center for the State of Nevada and meets the capabilities of the SPR through the Intelligence and Information Sharing core capability.</t>
  </si>
  <si>
    <t>Yes, as the Southern Nevada Counter Terrorism Center we have a direct nexus to countering terrorism as a mission area.</t>
  </si>
  <si>
    <t xml:space="preserve">The National Network of Fusion Centers is the cornerstone of the Department of Homeland Security's vision for protecting the Homeland.  This network provides the conduit for the U.S. Intelligence community to our partners by providing ground information to complement the intelligence streams.  This ultimately supports the goal of exchanging information and intelligence.  The network collaborates with state, local, and federal partners in an effort to deter, detect, prevent, and/or mitigate terrorism, hazards, and other criminal activity.  This is for the protection of the citizens, visitors, and critical infrastructure of the state of Nevada and the United States. As a result of funding, the Southern Nevada Counter Terrorism Center (SNCTC) will be able to sustain current operations to meet the Fusion Center Baseline Capabilities / CoC's / EC's. The SNCTC is committed to intelligence and information sharing within the state, regionally, and nationally, to include FEMA Region IX.  This project proposal further sustains our efforts to maintain necessary information streams throughout our state, and continue to operate as the DHS Primary fusion center for the State of Nevada.  </t>
  </si>
  <si>
    <t>The project will be administered by the Las Vegas Metropolitan Police Department (LVMPD), the host agency for the Southern Nevada Counter Terrorism Center.  In addition to the staff that are provided by LVMPD there are 21 partner agencies represented to include: The Federal Aviation Administration, Henderson Police Department, Department of Homeland Security - CFATS, Department of Homeland Security - ICE, Transportation Security Administration, Nevada National Guard, Department of Homeland Security - Federal Security, Department of Homeland Security- PSA, Nevada Highway Patrol, Clark County Fire Department, Boulder City Police Department, North Las Vegas Police Department, Department of Homeland Security - Office of Intelligence and Analysis, Federal Bureau of Investigation, Las Vegas City Marshals, Clark County Marshals, Hoover Dam Police Department, Moapa Tribal Police Department, Southern Nevada Health District, US State Department, and the Clark County School District Police Department.  It is through these partnerships with the various agencies that information is collected, analyzed, and distributed to our consumers. The crime and intelligence analysts, along with supporting research staff leverage technology and the diverse data sets owned by the participating agencies to produce insightful and actionable intelligence products for the stakeholders and other customers of the SNCTC.  LVMPD utilizes internal procurement procedures in addition to NRS.332 for Non-Federal Entities as well as 2 CFR 200; however, thresholds follow the most stringent between Federal, NRS 332, NRS 333 and LVMPD procurement policies. Procurement is a combined effort with communication from Project Management. LVMPD Office of Finance, Purchasing Unit, completes procurement.</t>
  </si>
  <si>
    <t>The existing grant project is sustained by HSGP continued funding.</t>
  </si>
  <si>
    <t>No, if we reduce funds, we have to reduce capabilities.</t>
  </si>
  <si>
    <t>Yes, this project has been funded continuously since 2006.  This is a sustain project, and is in the maintenance phase.</t>
  </si>
  <si>
    <t xml:space="preserve">0-Personnel (Not Contractors) Amount
0-Personnel Fringe Benefits (Not Contractors) Amount
12000-Travel Amount 
213020.75-Equipment Amount (over $5,000)
0-Supplies Amount 
321250-Contractual Amount 
0-Construction Amount 
124200-Other Amount </t>
  </si>
  <si>
    <t>&lt;strong&gt;3/24/2021 8:59:52 AM&lt;/strong&gt; (Kelli Anderson) Email sent to applicant (Message Template 1)&lt;br /&gt;&lt;strong&gt;3/24/2021 9:02:52 AM&lt;/strong&gt; (Kelli Anderson) Email sent to applicant (Message Template 1)&lt;br /&gt;&lt;strong&gt;3/24/2021 9:45:14 AM&lt;/strong&gt; Application submitted. Appropriate Administrators and Reviewers notified.&lt;br /&gt;&lt;strong&gt;3/24/2021 9:45:15 AM&lt;/strong&gt; Application submission confirmation sent to r14590s@lvmpd.com.&lt;br /&gt;</t>
  </si>
  <si>
    <t>SNCTC UASI Enhance</t>
  </si>
  <si>
    <t>-Enhancing Cyber Security - 7.5% 
-Enhancing the Protection of Soft Targets/Crowded Places - 5%
138080-Enhancing Information Sharing and Intelligence Sharing and Analysis and cooperation with federal agencies including DHS - 5%
-Combating Domestic Violent Extremism - 7.5%
18000-Addressing Emergent Threats, such as the activities of Transnational Criminal Organizations, open source threats &amp; threats from UAS and WMD - 5%</t>
  </si>
  <si>
    <t>The Southern Nevada Counter Terrorism Center is one of 78 fusion centers nation-wide.  As the state designated fusion center, we have several programs that cover multiple national priority areas including the primary function of intelligence and information sharing, domestic terrorism, target hardening of soft targets/crowded places with our strip camera program as well as UAS technology.
There is an additional line item that will cover $18,000 for the drone mitigation technologies for a software subscription.</t>
  </si>
  <si>
    <t>Yes, as the Southern Nevada Counter Terrorism Center we have a direct nexus to countering terrorism as a mission area.  All drone alerts will be sent directly to the Fusion Watch floor.</t>
  </si>
  <si>
    <t>Yes, this project for the fusion center has been funded every year since 2006.</t>
  </si>
  <si>
    <t xml:space="preserve">97739.90-Personnel (Not Contractors) Amount
40339.77-Personnel Fringe Benefits (Not Contractors) Amount
0-Travel Amount 
0-Equipment Amount (over $5,000)
0-Supplies Amount 
18000-Contractual Amount 
0-Construction Amount 
0-Other Amount </t>
  </si>
  <si>
    <t>Salary and Fringe for one Fusion Watch Operator, and $18,000 for drone detection software.</t>
  </si>
  <si>
    <t>&lt;strong&gt;3/23/2021 3:54:23 PM&lt;/strong&gt; Application submitted. Appropriate Administrators and Reviewers notified.&lt;br /&gt;&lt;strong&gt;3/23/2021 3:54:24 PM&lt;/strong&gt; Application submission confirmation sent to r14590s@lvmpd.com.&lt;br /&gt;&lt;strong&gt;3/24/2021 8:58:34 AM&lt;/strong&gt; (Kelli Anderson) Email sent to applicant (Message Template 5)&lt;br /&gt;&lt;strong&gt;3/24/2021 8:59:55 AM&lt;/strong&gt; (Kelli Anderson) Email sent to applicant (Message Template 1)&lt;br /&gt;</t>
  </si>
  <si>
    <t>SNCTC UASI Sustain</t>
  </si>
  <si>
    <t>0-Enhancing Cyber Security - 7.5% 
736804.54-Enhancing the Protection of Soft Targets/Crowded Places - 5%
299500-Enhancing Information Sharing and Intelligence Sharing and Analysis and cooperation with federal agencies including DHS - 5%
245141-Combating Domestic Violent Extremism - 7.5%
20000-Addressing Emergent Threats, such as the activities of Transnational Criminal Organizations, open source threats &amp; threats from UAS and WMD - 5%</t>
  </si>
  <si>
    <t xml:space="preserve">425362.48-Personnel (Not Contractors) Amount
149957.06-Personnel Fringe Benefits (Not Contractors) Amount
4000-Travel Amount 
691541-Equipment Amount (over $5,000)
22500-Supplies Amount 
0-Contractual Amount 
0-Construction Amount 
8085-Other Amount </t>
  </si>
  <si>
    <t>The $575,319.54 for personnel and fringe are within the organization category.  The $4,000 travel is under the training category for announced trainings.  The Planning category includes plotter supplies, consumables, and subscriptions.  The remaining equipment category includes all of our software and equipment.</t>
  </si>
  <si>
    <t>&lt;strong&gt;3/23/2021 2:40:21 PM&lt;/strong&gt; Application submitted. Appropriate Administrators and Reviewers notified.&lt;br /&gt;&lt;strong&gt;3/23/2021 2:40:21 PM&lt;/strong&gt; Application submission confirmation sent to r14590s@lvmpd.com.&lt;br /&gt;&lt;strong&gt;3/24/2021 8:58:31 AM&lt;/strong&gt; (Kelli Anderson) Email sent to applicant (Message Template 5)&lt;br /&gt;&lt;strong&gt;3/24/2021 8:59:50 AM&lt;/strong&gt; (Kelli Anderson) Email sent to applicant (Message Template 1)&lt;br /&gt;</t>
  </si>
  <si>
    <t xml:space="preserve">Moapa Valley Fire District Mass Casualty Project </t>
  </si>
  <si>
    <t>88-0395016</t>
  </si>
  <si>
    <t xml:space="preserve">Moapa Valley Fire Protection District </t>
  </si>
  <si>
    <t>3570 N LYMAN</t>
  </si>
  <si>
    <t>PO Box 578</t>
  </si>
  <si>
    <t>LOGANDALE</t>
  </si>
  <si>
    <t>702-817-3179</t>
  </si>
  <si>
    <t xml:space="preserve">Stephen </t>
  </si>
  <si>
    <t>Neel</t>
  </si>
  <si>
    <t xml:space="preserve">Fire Chief </t>
  </si>
  <si>
    <t>stephen.neel@clarkcountynv.gov</t>
  </si>
  <si>
    <t>Stephen</t>
  </si>
  <si>
    <t xml:space="preserve">Moapa Valley Fire Mass Causality Project </t>
  </si>
  <si>
    <t xml:space="preserve">Not Applicable </t>
  </si>
  <si>
    <t xml:space="preserve">The 2020 THIRA for the State of Nevada identifies threats and hazards to which existing capabilities were measured.  This project will fill the gaps in capabilities in the area of operational coordination between fire department and unified commands of responding agencies and law enforcement to a mass casualty events.  </t>
  </si>
  <si>
    <t>Yes, this project will aid our rural community in response to a terrorist attack in resulting in mass casualties.  Our jurisdiction has four schools and host annually Cark County Fair which has 85,000 attendees over a 4 day period which is a possible location for a terrorist attack. 
Our rural community first responders need to practice and drill our techniques with the equipment provided in this project to quickly triage patient to preserve life.</t>
  </si>
  <si>
    <t>The project outcome is to be able to provide initial lifesaving equipment, triage, and treatment of victims from any act of terrorism in the rural area of Clark County and surrounding areas until additional help can arrive from surrounding areas.  Our main objective is to arrive on scene with equipment to be able to hand out trauma kits to victims of terrorism, triage and begin to treat victims based on triage criteria until help can arrive from outlining urban areas.</t>
  </si>
  <si>
    <t xml:space="preserve">Moapa Valley Fire District will follow Clark County purchasing policies and procedures according to NRS 332 and get quotes from vendors to meet the NRS and grant requirements.  </t>
  </si>
  <si>
    <t xml:space="preserve">Yes, the supplies needed for mass casualty for this project will need to be replaced.  </t>
  </si>
  <si>
    <t xml:space="preserve">Yes, the supplies can be reduced and still maintain a project for our fire district.  </t>
  </si>
  <si>
    <t xml:space="preserve">Incident Management Team </t>
  </si>
  <si>
    <t>2-508-1050</t>
  </si>
  <si>
    <t xml:space="preserve">-Personnel (Not Contractors) Amount
-Personnel Fringe Benefits (Not Contractors) Amount
-Travel Amount 
-Equipment Amount (over $5,000)
$27,965-Supplies Amount 
-Contractual Amount 
-Construction Amount 
-Other Amount </t>
  </si>
  <si>
    <t xml:space="preserve">Purchase mass casualty supplies, throw bags, bleed control kits, bandages, tourniquets, medical treatment supplies.  </t>
  </si>
  <si>
    <t>&lt;strong&gt;3/25/2021 3:51:31 PM&lt;/strong&gt; Application submitted. Appropriate Administrators and Reviewers notified.&lt;br /&gt;&lt;strong&gt;3/25/2021 3:51:32 PM&lt;/strong&gt; Application submission confirmation sent to stephen.neel@clarkcountynv.gov.&lt;br /&gt;</t>
  </si>
  <si>
    <t>Nevada DPS Training Division</t>
  </si>
  <si>
    <t>Nevada Department of Public Safety Training Division</t>
  </si>
  <si>
    <t>2101 Snyder Ave</t>
  </si>
  <si>
    <t xml:space="preserve">Michael </t>
  </si>
  <si>
    <t>Edgell</t>
  </si>
  <si>
    <t>Lieutenant</t>
  </si>
  <si>
    <t>medgell@dps.state.nv.us</t>
  </si>
  <si>
    <t>Corbin</t>
  </si>
  <si>
    <t>Northington</t>
  </si>
  <si>
    <t>ccnorthington@dps.state.nv.us</t>
  </si>
  <si>
    <t>Nevada Department of Public Safety Active Shooter Response &amp; Preparedness Training</t>
  </si>
  <si>
    <t>This project will specifically look at Enhancing the Protection of Soft Targets/ Crowded Places and the Training &amp; Awareness of our Officers in Nevada as well as coordination and training with local Law Enforcement. With this project we will be able to further enhance our Multi-Assault, Counter Terrorism Action. Capabilities (MACTAC) training and maintain that training state wide, to include rural areas. This Project will give us the flexibility to induce multiple training environments by being able to move the Inflatable Walls Training System(IWTS) from outdoors to indoors and be able to manipulate low light/ no light situation. The IWTS will also allow us to build various scenarios to give our officers various â€œunknownâ€ building layouts to further advance their ability to effectively and efficiently respond to an active shooter threat. The training that will be provided through this project will help enhance training and ability to be able to rapidly diagnose an active shooter scene.</t>
  </si>
  <si>
    <t xml:space="preserve">According to the THIRA/ SPR results; the active shooter threat is the worst case and most likely scenario to occur. Furthermore, the report stated, Training and Exercise gaps widened for the state of Nevada in 2020 and listed as number two (2) in the conclusion of the THIRA/ SPR is to â€œbe prepared for active shooter events, especially as soft target venues continue to openâ€.   As it stands the state does not have the ability to conduct MACTAC training on a consistent basis nor can it train in a simulated â€œreal lifeâ€ scenario. This project will specifically address the states active shooter response by giving us the means to effectively train our officers and troopers in a metropolitan and rural setting in Multi-Assault, Counter Terrorism Action. Capabilities (MACTAC). Further more, this project allows for more consistent and available training to new cadets coming through the academy as well as in-service training state wide. </t>
  </si>
  <si>
    <t xml:space="preserve">The Nevada Department of Public Safety wants to ensure that its Officers  have reliable, consistent, and realistic training. Reality based training will greatly enhance the Departmentâ€™s effectiveness as it relates to active shooter response. DPS Officers are a first line of defense in many communities in Nevada. This equipment will enhance our officers competence and confidence in their ability to respond to and mitigate active killer or terrorism related events. </t>
  </si>
  <si>
    <t xml:space="preserve">The goal for this Project is to further enhance the States ability to improve the protection of soft targets/ crowded places by giving our officers the advanced training and ability to be able to rapidly diagnose an active shooter scene.  While effectively and efficiently neutralizing or eliminating the threat in order to save civilian lives and minimize damage to civilian and or State/ Federal property.  As it stands, Nevada Department of Public Safety does not have the location or ability to consistently and proactively train in MACTAC. This project will be utilized in both Urban and Rural Nevada. This training will be made available to new cadets in the Academy at the Training Division as well as in-service training across six (6) DPS Divisions (Capitol Police, Fire Marshall, Highway Patrol, Investigations, Parole and Probation, and Training) and all seventeen (17) counties in Nevada (Carson City, Churchill, Clark, Douglas, Elko, Esmeralda, Eureka, Humboldt, Lander, Lincoln, Lyon, Mineral, Nye, Pershing, Storey, Washoe, and White Pine). Additionally, the intent would be to incorporate outside agencies in order to foster and enhance our relationships across the various law enforcement agencies across Nevada and further our ability as a state to protect soft targets through rapid response and deployment to an Active Shooter Event. </t>
  </si>
  <si>
    <t xml:space="preserve">This project will be implemented by the Nevada Department of Public Safety (DPS) Training Division for cadets going through the academy as well as being implemented for in-service training throughout Nevada. This Project will help facilitate training in the survivability of soft targets across six (6) different Divisions across seventeen (17) counties. The primary trainers will come from the Training Division as well as Multi-Assault, Counter Terrorism Action Capabilities (MACTAC) certified instructors. This project will also be implemented to help facilitate training in rural areas of Nevada where Law Enforcement Agencies donâ€™t typically have access to, or the ability to sustain MACTAC training. This project will also be utilized to cross train officers from different DPS Divisions as well as other Law Enforcement Agencies. This will further enhance the States ability to enhance the protection of soft targets/ crowded places by giving our officers the enhanced training and ability to be able to rapidly diagnose an active shooter scene.  While effectively and efficiently neutralizing or eliminating the threat in order to save civilian lives and minimize damage to civilian and or State/ Federal property.   </t>
  </si>
  <si>
    <t>The entirety of this investment will be used to support Law Enforcement Training as it directly relates to the response and mitigation of terrorist events.</t>
  </si>
  <si>
    <t xml:space="preserve">There are various portions of this project that will create an ongoing financial obligation. Most of the items requested are durable and any required repairs can be done in house, this includes the repair to the IWTS with its included repair kits and the armoring of the Simunition Glock17tâ€™s which can be conducted by department armorers. The Simunition rounds will need to be replaced, it is unknown at this time what the use will be in a year period. However we have two (2) options for replacement that include further grant support or making them a line item in the Department training budget for future purchases. </t>
  </si>
  <si>
    <t xml:space="preserve">This project can be scaled down, however any reduction will reduce the amount of reality based training we will be able to provide. </t>
  </si>
  <si>
    <t xml:space="preserve">-Personnel (Not Contractors) Amount
-Personnel Fringe Benefits (Not Contractors) Amount
-Travel Amount 
280,144.30-Equipment Amount (over $5,000)
-Supplies Amount 
-Contractual Amount 
-Construction Amount 
-Other Amount </t>
  </si>
  <si>
    <t>We have requested $280,144.30 worth of training equipment, this equipment includes items to provide enhanced Reality Based Training, PPE to safely conduct that training, as well as a Simunition safe portable location to conduct the training in. This training equipment will be used to enhance the Department of Public Safety's internal training in regards to Active Shooter Response (MACTAC). We will no longer be forced to use substandard equipment and locations that severely limit our ability to train officers to respond to, assess and mitigate active shooter incidents.</t>
  </si>
  <si>
    <t>&lt;strong&gt;3/29/2021 10:00:00 AM&lt;/strong&gt; Application submitted. Appropriate Administrators and Reviewers notified.&lt;br /&gt;&lt;strong&gt;3/29/2021 10:00:01 AM&lt;/strong&gt; Application submission confirmation sent to ccnorthington@dps.state.nv.us.&lt;br /&gt;</t>
  </si>
  <si>
    <t xml:space="preserve">DEM NIMS - Competitive </t>
  </si>
  <si>
    <t>Nevada Division of Emergency Management</t>
  </si>
  <si>
    <t>2478 Fairview Drive</t>
  </si>
  <si>
    <t>775-687-0300</t>
  </si>
  <si>
    <t>dem.nv.gov</t>
  </si>
  <si>
    <t>Justin</t>
  </si>
  <si>
    <t>Luna</t>
  </si>
  <si>
    <t>Chief</t>
  </si>
  <si>
    <t>justin.luna@dps.state.nv.us</t>
  </si>
  <si>
    <t xml:space="preserve">Jon </t>
  </si>
  <si>
    <t>Bakkedahl</t>
  </si>
  <si>
    <t>775-687-0305</t>
  </si>
  <si>
    <t>ndemoperations@dps.state.nv.us</t>
  </si>
  <si>
    <t>erwilson@dps.state.nv.us,welliott@dps.state.nv.us,mnfriend@dps.state.nv.us</t>
  </si>
  <si>
    <t xml:space="preserve">yes, Covid-19 activation with 2 TTX and 1 FSE. </t>
  </si>
  <si>
    <t xml:space="preserve">State of Nevada DEM NIMS - Competitive </t>
  </si>
  <si>
    <t>National Incident Management System - State of Nevada DEM</t>
  </si>
  <si>
    <t xml:space="preserve">Operational Communication </t>
  </si>
  <si>
    <t xml:space="preserve">Planning
Operational Coordination 
Community Resilience </t>
  </si>
  <si>
    <t>7.5-Enhancing Cyber Security - 7.5% 
5-Enhancing the Protection of Soft Targets/Crowded Places - 5%
5-Enhancing Information Sharing and Intelligence Sharing and Analysis and cooperation with federal agencies including DHS - 5%
7.5-Combating Domestic Violent Extremism - 7.5%
5-Addressing Emergent Threats, such as the activities of Transnational Criminal Organizations, open source threats &amp; threats from UAS and WMD - 5%</t>
  </si>
  <si>
    <t xml:space="preserve">Lifelines: Safety and Security 
Cyber, Soft Targets, Information sharing, Domestic Violent Ext, Emerging Threats 
- Intelligence and information sharing
- Planning
- Public information and warning
- Operational coordination
Plus Planning, Training, Exercises and Equipment </t>
  </si>
  <si>
    <t xml:space="preserve">The outcome of this project sustains the continued delivery of the statewide training, exercise, planning, and resource management programs needed to remain in compliance with federal NIMS requirements. These programs span all of the core capabilities; including those of Operational Coordination, Operational Communication, Public Information and Warning, and Planning; and provides for coordination and cooperation at all levels and for all types of disasters throughout the state. Services will be provided for all jurisdictions and agencies including state agencies, local jurisdictions, tribal governments, and non-governmental organizations. Maintaining NIMS compliance is necessary to ensure all organizations within the state remain eligible for Homeland Security grant funding. The Division of Emergency Management will review priorities as defines by the THIRA/SPR, AAR/IP, and incident-driven gaps to reduce the impacts on Nevada and be better prepared for any hazard. 
These five programmatic functions of DEM NIMS are the POETE Model for reviewing, analyzing, and reducing gaps in our preparedness activities. </t>
  </si>
  <si>
    <t>Yes- All Operational Coordination and Public Information and Warning functions will be applicable to terrorism events. Planning, Training, and Exercises conducted will prepare organizations and staff statewide to respond to terrorism. Equipment will be used for operational coordination during terrorism events, and resources are being cataloged and typed in preparation for a terrorism event requiring mutual aid.</t>
  </si>
  <si>
    <t>This project enhances the continued delivery of the statewide training, exercise, planning, resource management, and technology programs needed to remain in compliance with federal NIMS requirements and build capacity and capability within Nevada. These programs span all of the core capabilities; including those of Operational Coordination, Operational Communication, Public Information and Warning, and Planning; and provides for coordination and cooperation at all levels and for all types of disasters throughout the state. Services will be provided for all jurisdictions and agencies including state agencies, local jurisdictions, tribal governments, and non-governmental organizations. Maintaining NIMS compliance is necessary to ensure all organizations within the state remain eligible for Homeland Security grant funding.</t>
  </si>
  <si>
    <t>This project will be managed by key program managers within DEM under the leadership of an Emergency Management Program Manager (EMPM). Once approved and delivered, the various projects identified will be implemented under a "team" approach within the Preparedness and Technical Services Sections of NDEM and placed within a schedule that identifies the phases of each project and their accompanying milestones. In some cases, where contractors are identified for either program support or for specific projects, the EMPM will assign a specific staff member to oversee their project and work performance to ensure programmatic and financial compliance to their portion of the investment. Each individual program: Planning, Training, Exercise, Resource Management, and Credentialing, shall have their portions of the overall investment identified with a programmatic work plan and a budget to ensure understanding and continued compliance with the investment. Quarterly reporting and grant compliance shall be maintained. State rules and regulations regarding purchasing and other areas shall be followed. We shall maintain an "audit-ready" posture throughout the life of the investment. At the conclusion of this investment, we shall provide a report specific to the goals and eventual outcomes achieved by this investment.</t>
  </si>
  <si>
    <t>Changes in NIMS requirements and attrition within agencies and organizations necessitate the constant need for NIMS Program investments. NIMS assessments of capabilities such as the Stakeholder Preparedness Review (SPR), Threat and Hazard Identification and Risk Assessment (THIRA), and After Action Reports / Improvement Plans from exercises and real events also demonstrate the continual requirement for a sustained NIMS program. The New Integrated Preparedness Plan (IPP) will assist in priority and gap processes. Maintenance funding will also be necessary to maintain technology systems, licenses, and an inventory of ever-changing resources spread out across the state, as well as maintenance of a credentialing system that includes a repository of documents used in support of credential verification.</t>
  </si>
  <si>
    <t xml:space="preserve">Yes - Reductions in funding will directly reduce the planning, training and exercise support and capabilities of Nevada. </t>
  </si>
  <si>
    <t>NA</t>
  </si>
  <si>
    <t xml:space="preserve">2020 NIMS - All Haz Training, Statewide FSE, Planning rework, Resource Management &amp; Crednetialling system 
2019 NIMS - All Haz Training, Statewide FSE, Planning rework, Resource Management &amp; Crednetialling system 
2018 MINS -  All Haz Training, Statewide FSE, Planning rework, Resource Management &amp; Crednetialling system </t>
  </si>
  <si>
    <t xml:space="preserve">-Personnel (Not Contractors) Amount
-Personnel Fringe Benefits (Not Contractors) Amount
12655-Travel Amount 
-Equipment Amount (over $5,000)
5000-Supplies Amount 
47000-Contractual Amount 
-Construction Amount 
-Other Amount </t>
  </si>
  <si>
    <t>&lt;strong&gt;3/29/2021 5:07:00 PM&lt;/strong&gt; Application submitted. Appropriate Administrators and Reviewers notified.&lt;br /&gt;&lt;strong&gt;3/29/2021 5:07:00 PM&lt;/strong&gt; Application submission confirmation sent to ndemoperations@dps.state.nv.us.&lt;br /&gt;</t>
  </si>
  <si>
    <t xml:space="preserve">DEM NIMS - Maintenance </t>
  </si>
  <si>
    <t>erwilson@dps.state.nv.us,welliott@dps.state.nv.us,LLmagee@dps.state.nv.us,eriknkelli@hotmail.com,mnfriend@dps.state.nv.us</t>
  </si>
  <si>
    <t xml:space="preserve">State of Nevada DEM NIMS - Maintenance </t>
  </si>
  <si>
    <t xml:space="preserve">Planning
Operational Coordination 
Community Resilience 
Threats and Hazards Identification </t>
  </si>
  <si>
    <t>The outcome of this project sustains the continued delivery of the statewide training, exercise, planning, and resource management programs needed to remain in compliance with federal NIMS requirements. These programs span all of the core capabilities; including those of Operational Coordination, Operational Communication, Public Information and Warning, and Planning; and provides for coordination and cooperation at all levels and for all types of disasters throughout the state. Services will be provided for all jurisdictions and agencies including state agencies, local jurisdictions, tribal governments, and non-governmental organizations. Maintaining NIMS compliance is necessary to ensure all organizations within the state remain eligible for Homeland Security grant funding.</t>
  </si>
  <si>
    <t>Yes- Reductions in funding will directly reduce the planning, training and exercise support to the tribal &amp; local jurisdiction within the state.</t>
  </si>
  <si>
    <t xml:space="preserve">not applicable </t>
  </si>
  <si>
    <t xml:space="preserve">68399-Personnel (Not Contractors) Amount
22572-Personnel Fringe Benefits (Not Contractors) Amount
92050-Travel Amount 
55000-Equipment Amount (over $5,000)
23187-Supplies Amount 
198920-Contractual Amount 
-Construction Amount 
-Other Amount </t>
  </si>
  <si>
    <t>DEM Planner will update required Statewide plans to include the State Comprehensive Emergency Management Plan, Continuity of Operations Plan, State Emergency Operations Center Standard Operating Guide, Mass Care Plan, and other necessary statewide plans.  Planner will assist local and tribal jurisdictions with the development and update of their required Emergency Operations Plans and other emerency / disaster plans as needed.&lt;br /&gt;DEM Training and Exercise Supervisor will oversee the Emergency/Disaster Training and Exercise programs for the State of Nevada, providing guidance and assisting with the training and exercise instruction and deliverables.  He will provide both direct and indirect support to local and tribal jurisdictions for developing and conducting trainings and exercises.&lt;br /&gt;DEM Exercise Officer will design, conduct, coordinate, and oversee the Statewide exercise program.  The Exercise Officer will ensure minimum required NIMS exercises are conducted.</t>
  </si>
  <si>
    <t>&lt;strong&gt;3/29/2021 4:50:26 PM&lt;/strong&gt; Application submitted. Appropriate Administrators and Reviewers notified.&lt;br /&gt;&lt;strong&gt;3/29/2021 4:50:48 PM&lt;/strong&gt; Application submission confirmation sent to ndemoperations@dps.state.nv.us.&lt;br /&gt;</t>
  </si>
  <si>
    <t>NIMS - Technology - Maintain</t>
  </si>
  <si>
    <t>https://dem.nv.gov/</t>
  </si>
  <si>
    <t>Melissa</t>
  </si>
  <si>
    <t>Friend</t>
  </si>
  <si>
    <t>Interoperabilty Manager</t>
  </si>
  <si>
    <t>mnfriend@dps.state.nv.us</t>
  </si>
  <si>
    <t>775-687-0371</t>
  </si>
  <si>
    <t>eriknkelli@hotmail.com</t>
  </si>
  <si>
    <t>-Enhancing Cyber Security - 7.5% 
-Enhancing the Protection of Soft Targets/Crowded Places - 5%
41,300-Enhancing Information Sharing and Intelligence Sharing and Analysis and cooperation with federal agencies including DHS - 5%
-Combating Domestic Violent Extremism - 7.5%
-Addressing Emergent Threats, such as the activities of Transnational Criminal Organizations, open source threats &amp; threats from UAS and WMD - 5%</t>
  </si>
  <si>
    <t xml:space="preserve">The funding for this project will allow for the information sharing between Federal, State Local, Tribal and non-governmental agencies and organizations. </t>
  </si>
  <si>
    <t>This project provides sustainment for the NIMS Technology program which supports Operational Coordination/Information between the State Emergency Operations Center and statewide jurisdictions and tribal partners. The NIMS Technology program supports audio/video technologies and communications platforms and licensing requirements between all agencies and jurisdictions and tests/maintains these systems for reliability and function. It repairs and/or replaces components and systems, trains personnel and staff on the operations, and supports training and exercise events across all jurisdictions.</t>
  </si>
  <si>
    <t>This project oversees the states role and responsibility in operational coordination and communication and is used in all aspects of emergency management, to include events that have a terrorism nexus.</t>
  </si>
  <si>
    <t>This project, as an investment for the maintenance of this program, is managed by the Technical Services Section of the Nevada Division of Emergency Management. Implementation is throughout the year and will be dependent on the requirements of the systems and their maintenance as well as the continuous integration of systems within statewide programs as required by their needs. The work is performed by the staff of the Technical Services Section (3) or will be outsources as required if it exceeds the capabilities of the section</t>
  </si>
  <si>
    <t xml:space="preserve">The implementation of this project will be completed by full time staff as will as contractors as the need arises.  This project maintains technology equipment and licensing requirements for software and systems Statewide. </t>
  </si>
  <si>
    <t xml:space="preserve">Funding of the licensing fees allow for continual operations and continuity within the program. It is necessary to maintain the current well-established systems being utilized statewide.  Sustainment does require continual funding of these licensing fees for access to these systems. </t>
  </si>
  <si>
    <t xml:space="preserve">Any reduction would be detrimental in the continued usage of these systems and would result in having to discontinue their appropriate use. </t>
  </si>
  <si>
    <t>2018 - NIMS - NDEM
2019 - NIMS - NDEM - Maintain
2020 - NIMS - NDEM - Maintain</t>
  </si>
  <si>
    <t xml:space="preserve">-Personnel (Not Contractors) Amount
-Personnel Fringe Benefits (Not Contractors) Amount
6200-Travel Amount 
-Equipment Amount (over $5,000)
16000-Supplies Amount 
-Contractual Amount 
-Construction Amount 
14900-Other Amount </t>
  </si>
  <si>
    <t>Technology</t>
  </si>
  <si>
    <t>Travel - These items are to support technology training and assistance travel throughout the State.&lt;br /&gt;Planning - This line item supports various subscriptions/licenses that assist in communications throughout the state.&lt;br /&gt;Equipment - This line item supports replacement of minor items throughout the SEOC to maintain interoperability. &lt;br /&gt;</t>
  </si>
  <si>
    <t>2021-03-26 12:03:53Application copied.&lt;strong&gt;3/29/2021 3:45:40 PM&lt;/strong&gt; Application submitted. Appropriate Administrators and Reviewers notified.&lt;br /&gt;&lt;strong&gt;3/29/2021 3:45:51 PM&lt;/strong&gt; Application submission confirmation sent to mnfriend@dps.state.nv.us.&lt;br /&gt;</t>
  </si>
  <si>
    <t>Public Alerts and Warnings</t>
  </si>
  <si>
    <t>-Enhancing Cyber Security - 7.5% 
-Enhancing the Protection of Soft Targets/Crowded Places - 5%
190500-Enhancing Information Sharing and Intelligence Sharing and Analysis and cooperation with federal agencies including DHS - 5%
-Combating Domestic Violent Extremism - 7.5%
-Addressing Emergent Threats, such as the activities of Transnational Criminal Organizations, open source threats &amp; threats from UAS and WMD - 5%</t>
  </si>
  <si>
    <t xml:space="preserve">The funding for this project will allow for the information sharing between Federal, State Local, Tribal and non-governmental agencies and organizations.
</t>
  </si>
  <si>
    <t>This project provides sustainment of the currently operating Emergency Alert System (EAS) and provides for an enhanced Public Information and Warning Program to the public, managed within DEM. This project is in direct response to the DHS core capability of Public Information and Warning. This project provides a common platform for Nevada's Public Safety Officials to quickly send out alerts and warnings. Additionally, the projects within this investment produce and deliver a broad range of public information and warning messaging. This includes video content for social media platforms, state websites, TV and radio broadcast. This messaging will cover the threats and hazards to Nevada as identified in the THIRA.</t>
  </si>
  <si>
    <t>This project strengthens local and state agencies to quickly send out emergency alerts and warnings during acts of terrorism. This project also has the ability to help prepare citizens for situations where these events occur. The media produced will relate to all of the threats and hazards contained within the THIRA for the state of Nevada as reported in 2020.</t>
  </si>
  <si>
    <t>This project provides sustainment of the currently operating Emergency Alert System (EAS) and provides for an enhanced Public Information and Warning Program to the public, managed within DEM. This project is in direct response to the DHS core capability of Public Information and Warning. This project provides a common platform for Nevada's Public Safety Officials to quickly send out alerts and warnings. Additionally, the projects within this investment produce and deliver a broad range of public information and warning messaging. This includes video content for social media platforms, state websites, TV and radio broadcast. This messaging will cover the threats and hazards to Nevada as identified in the THIRA. This messaging promotes education, and awareness of the five cornerstones in emergency management: prevention, protection, mitigation, response and recovery to both public and private sectors. DEM will collaborate and share all content developed within this investment to partners in all jurisdictions and Tribal Nations across Nevada. The end goal is to better prepare all of Nevada in the event of an emergency through comprehensive public information and warning.</t>
  </si>
  <si>
    <t>This project will begin with a thorough review of the current EAS system with input from its front line and end result users. The State will provide day to day coordination of the system. This project will be managed by key program managers within DEM under the leadership of an Emergency Management Program Manager (EMPM). Once approved and delivered, the various projects identified will be implemented under a "team" approach within the PIO Program and Technical Services Sections of DEM and placed within a schedule that identifies the phases of each project and their accompanying milestones. In some cases, where contractors are identified for either program support or for specific projects, the EMPM will assign a specific staff member to oversee their project and work performance to insure programmatic and financial compliance to their portion of the investment. Each individual program: PIO and Technical Services shall have their portions of the overall investment identified with a programmatic workplan and a budget to insure understanding and continual compliance with the investment. Quarterly reporting and grant compliance shall be maintained. State rules and regulation regarding purchasing and other areas shall be followed. We shall maintain an "audit-ready" posture throughout the life of the investment . At the conclusion of this investment we shall provide a report specific to the goals and eventual outcomes achieved by this investment.</t>
  </si>
  <si>
    <t>Funding requested covers the EASWEA subscription as well as mass notification subscription. This will be a continual request through HSGP.</t>
  </si>
  <si>
    <t>Funding requested covers the EAS/WEA subscription as well as mass notification. Some of the deliverable in the media and the outreach programs are scalable.</t>
  </si>
  <si>
    <t>PIO</t>
  </si>
  <si>
    <t>2018 - Public Alerts and Warnings
2019 - Public Alerts and Warnings
2020 - Public Alerts and Warnings</t>
  </si>
  <si>
    <t xml:space="preserve">-Personnel (Not Contractors) Amount
-Personnel Fringe Benefits (Not Contractors) Amount
6650-Travel Amount 
-Equipment Amount (over $5,000)
-Supplies Amount 
-Contractual Amount 
-Construction Amount 
183850-Other Amount </t>
  </si>
  <si>
    <t>Travel - This travel will be for PIO and a associated staff travel to attend Public Information and Warning training both in-state and out-of-state as required by the Division of Emergency Management.&lt;br /&gt;Planning - This line item includes fees to the Nevada Broadcasters Association to deliver PSA's, The subscription costs associated with EAS/ WEA and Mass Notifications, Video productions costs and costs associated with an EAS trainer.</t>
  </si>
  <si>
    <t>2021-03-26 12:56:15Application copied.&lt;strong&gt;3/29/2021 3:47:23 PM&lt;/strong&gt; Application submitted. Appropriate Administrators and Reviewers notified.&lt;br /&gt;&lt;strong&gt;3/29/2021 3:47:34 PM&lt;/strong&gt; Application submission confirmation sent to mnfriend@dps.state.nv.us.&lt;br /&gt;</t>
  </si>
  <si>
    <t xml:space="preserve">Operational Communication - Statewide Interoperability Coordinator (SWIC) </t>
  </si>
  <si>
    <t>-Enhancing Cyber Security - 7.5% 
-Enhancing the Protection of Soft Targets/Crowded Places - 5%
38776-Enhancing Information Sharing and Intelligence Sharing and Analysis and cooperation with federal agencies including DHS - 5%
-Combating Domestic Violent Extremism - 7.5%
-Addressing Emergent Threats, such as the activities of Transnational Criminal Organizations, open source threats &amp; threats from UAS and WMD - 5%</t>
  </si>
  <si>
    <t xml:space="preserve">The funding for this project will allow for the operational communication and information sharing between Federal, State Local, Tribal and non-governmental agencies and organizations.
</t>
  </si>
  <si>
    <t>This project provides sustainment for the Statewide Interoperability Coordinator (SWIC). The position is responsible for statewide communications governance, coordination, outreach and support. They maintain the State Communications Interoperability Plan (SCIP), maintain involvement with local, state, regional and national committees and working groups, share information with tribes, counties and special districts, monitor grant performance, and continually evaluate communications plans and training throughout the state. This position is responsible for identifying and addressing communication gaps throughout the state.</t>
  </si>
  <si>
    <t xml:space="preserve">Yes - Operational Communication between Federal, State, Local, Tribal and non-governmental agencies and organizations. </t>
  </si>
  <si>
    <t>The SWIC guides jurisdictions with compliance of National Emergency Communications Plan (NECP) and the SCIP. They organize and manage the annual Nevada Communications Interoperability Summit (NCIS), represent the state on the Regional Emergency Communications Coordination Working Group (RECCWG) and the National Council of Statewide Interoperability Coordinators (NCSWIC). The SWIC coordinates between Nevada governance structures along with the Nevada Core Systems (NCORE) Executive Committee, and the Nevada Commission on Homeland Security (NCHS), the Office of the Governor, and other interested bodies.</t>
  </si>
  <si>
    <t>This program is currently in place and is funded by SHSP, SLIGP 2.0 and state funding. Current funding is 15% SHSP funds.
Future sustainment is required to continue the program mission and to achieve the goal of these services in support of the NECP. This position is also required by HSGP for any communications related projects.</t>
  </si>
  <si>
    <t>The salary is 25% of the total cost the remainder is split between State funding and other grants. If necessary travel can be cut by 10%.</t>
  </si>
  <si>
    <t>Communications</t>
  </si>
  <si>
    <t>2018 - SWIC - Control
2019 - SWIC - Control
2020 - SWIC - Control</t>
  </si>
  <si>
    <t xml:space="preserve">19269-Personnel (Not Contractors) Amount
6167-Personnel Fringe Benefits (Not Contractors) Amount
12120-Travel Amount 
-Equipment Amount (over $5,000)
1220-Supplies Amount 
-Contractual Amount 
-Construction Amount 
-Other Amount </t>
  </si>
  <si>
    <t>Personnel Costs - 25% of the SWIC's Salary and fringe&lt;br /&gt;Travel - Necessary travel to improve the Interoperability throughout the State, to include but not limited to meetings, training and conferences in-state and out-of-state.&lt;br /&gt;Planning - Includes costs associated with cell communications and supplies for the SWIC.</t>
  </si>
  <si>
    <t>&lt;strong&gt;3/24/2021 9:00:19 AM&lt;/strong&gt; (Kelli Anderson) Email sent to applicant (Message Template 1)&lt;br /&gt;&lt;strong&gt;3/24/2021 9:03:33 AM&lt;/strong&gt; (Kelli Anderson) Email sent to applicant (Message Template 1)&lt;br /&gt;&lt;strong&gt;3/29/2021 3:41:58 PM&lt;/strong&gt; Application submitted. Appropriate Administrators and Reviewers notified.&lt;br /&gt;&lt;strong&gt;3/29/2021 3:42:10 PM&lt;/strong&gt; Application submission confirmation sent to mnfriend@dps.state.nv.us.&lt;br /&gt;</t>
  </si>
  <si>
    <t>THIRA/ UASI</t>
  </si>
  <si>
    <t>eriknkelli@hotmail.com,mnfriend@dps.state.nv.us,welliott@dps.state.nv.us,erwilson@dps.state.nv.us,LLmagee@dps.state.nv.us</t>
  </si>
  <si>
    <t>Activation, 2 TTX, 1 FSE</t>
  </si>
  <si>
    <t>UASI/THIRA</t>
  </si>
  <si>
    <t xml:space="preserve">Operational Coordination 
Threats and Hazards Identification </t>
  </si>
  <si>
    <t>Lifelines: Safety and Security 
Cyber, Soft Targets, Information sharing, Domestic Violent Ext, Emerging Threats 
- Intelligence and information sharing
- Planning
- Public information and warning
- Operational coordination
Plus THIRA/SPR</t>
  </si>
  <si>
    <t xml:space="preserve">The outcome of this project sustains the continued delivery of THIRA/SPR to remain in compliance with federal NIMS requirements. These programs span all of the core capabilities; including those of Operational Coordination, Operational Communication, Public Information and Warning, and Planning; and provides for coordination and cooperation at all levels and for all types of disasters throughout the state. Services will be provided for all jurisdictions and agencies including state agencies, local jurisdictions, tribal governments, and non-governmental organizations. The Division of Emergency Management will review priorities as defines by the THIRA/SPR, AAR/IP, and incident-driven gaps to reduce the impacts on Nevada and be better prepared for any hazard. 
</t>
  </si>
  <si>
    <t>Yes- All Operational Coordination and Public Information and Warning functions will be applicable to terrorism events.
Planning, Training and Exercises conducted will prepare organizations and staff statewide to respond to terrorism.</t>
  </si>
  <si>
    <t>The outcome of this project sustains the continued delivery of the statewide training, exercise, planning, and resource
management programs needed to remain in compliance with federal NIMS requirements. These programs span all of the core
capabilities; including those of Operational Coordination, Operational Communication, Public Information and Warning, and
Planning; and provides for coordination and cooperation at all levels and for all types of disasters throughout the state.
Services will be provided for all jurisdictions and agencies including state agencies, local jurisdictions, tribal governments, and
non-governmental organizations. Maintaining NIMS compliance is necessary to ensure all organizations within the state
remain eligible for Homeland Security grant funding.</t>
  </si>
  <si>
    <t>This project will be managed by key program managers within DEM under the leadership of an Emergency Management
Program Manager (EMPM). Once approved and delivered, the various projects identified will be implemented under a "team"
approach within the Preparedness and Technical Services Sections of NDEM and placed within a schedule that identifies the
phases of each project and their accompanying milestones. In some cases, where contractors are identified for either program
support or for specific projects, the EMPM will assign a specific staff member to oversee their project and work performance
to insure programmatic and financial compliance to their portion of the investment. Each individual program: Planning,
Training, Exercise, Resource Management and Credentialing, shall have their portions of the overall investment identified with
a programmatic work plan and a budget to insure understanding and continual compliance with the investment. Quarterly
reporting and grant compliance shall be maintained. State rules and regulation regarding purchasing and other areas shall be
followed. We shall maintain an "audit-ready" posture throughout the life of the investment . At the conclusion of this
investment we shall provide a report specific to the goals and eventual outcomes achieved by this investment.</t>
  </si>
  <si>
    <t>Changes in NIMS requirements and attrition within agencies and organizations necessitates the constant need for NIMS
Program investments. NIMS assessments of capabilities such as the Stakeholder Preparedness Review (SPR), Threat and
Hazard Identification and Risk Assessment (THIRA), and After Action Reports / Improvement Plans from exercises and real
events also demonstrate the continual requirement for a sustained NIMS program. Maintenance funding will also be necessary
to maintain technology systems, licenses, and an inventory of ever-changing resources spread out across the state, as well
as maintenance of a credentialing system which includes a repository of documents used in support of credential verification.</t>
  </si>
  <si>
    <t>Yes - Reductions in funding will directly reduce the planning, training and exercise support to the tribal &amp; local jurisdiction
within the state.</t>
  </si>
  <si>
    <t>2020  UASI -  THIRA
2019 UASI -  THIRA
2018 UASI -  THIRA</t>
  </si>
  <si>
    <t xml:space="preserve">Plan - The purposes of establishing, at an early date, the parameters of the project that is going to be worked on as well as to try to delineate any specifics and/or any peculiarities to the project as a whole and/or any specific phases of the project. </t>
  </si>
  <si>
    <t xml:space="preserve">-Personnel (Not Contractors) Amount
-Personnel Fringe Benefits (Not Contractors) Amount
-Travel Amount 
-Equipment Amount (over $5,000)
-Supplies Amount 
28000-Contractual Amount 
-Construction Amount 
-Other Amount </t>
  </si>
  <si>
    <t>&lt;strong&gt;3/29/2021 6:03:05 PM&lt;/strong&gt; Application submitted. Appropriate Administrators and Reviewers notified.&lt;br /&gt;&lt;strong&gt;3/29/2021 6:03:06 PM&lt;/strong&gt; Application submission confirmation sent to ndemoperations@dps.state.nv.us.&lt;br /&gt;</t>
  </si>
  <si>
    <t>Tribal NIMS</t>
  </si>
  <si>
    <t>eriknkelli@hotmail.com,mnfriend@dps.state.nv.us,LLmagee@dps.state.nv.us,erwilson@dps.state.nv.us</t>
  </si>
  <si>
    <t>Activation and, 2 TTX and 1 FSE</t>
  </si>
  <si>
    <t>National Incident Management System - Tribal NIMS</t>
  </si>
  <si>
    <t xml:space="preserve">The outcome of this project sustains the continued delivery of the tribal training, exercise, planning, and resource management programs needed to remain in compliance with federal NIMS requirements. These programs span all of the core capabilities; including those of Operational Coordination, Operational Communication, Public Information and Warning, and Planning; and provides for coordination and cooperation at all levels and for all types of disasters throughout the tribes. Services will be provided for all  tribal governments, and non-governmental organizations. Maintaining NIMS compliance is necessary to ensure all organizations within the state remain eligible for Homeland Security grant funding. The Division of Emergency Management will review priorities as defines by the THIRA/SPR, AAR/IP, and incident-driven gaps to reduce the impacts on Nevada and be better prepared for any hazard. 
These five programmatic functions of DEM NIMS are the POETE Model for reviewing, analyzing, and reducing gaps in our preparedness activities. </t>
  </si>
  <si>
    <t>The outcome of this project sustains the continued delivery of the Tribal training, exercise, planning, and resource management programs needed to remain in compliance with federal NIMS requirements. These programs span all of the core capabilities; including those of Operational Coordination, Operational Communication, Public Information and Warning, and Planning; and provides for coordination and cooperation at all levels and for all types of disasters throughout the state. Services will be provided for all jurisdictions and agencies including state agencies, local jurisdictions, tribal governments, and non-governmental organizations. Maintaining NIMS compliance is necessary to ensure all organizations within the state remain eligible for Homeland Security grant funding.</t>
  </si>
  <si>
    <t>This project will be managed by key program managers within DEM under the leadership of an Emergency Management Program Manager (EMPM). Once approved and delivered, the various projects identified will be implemented under a "team" approach within the Preparedness and Technical Services Sections of NDEM and placed within a schedule that identifies the phases of each project and their accompanying milestones. In some cases, where contractors are identified for either program support or for specific projects, the EMPM will assign a NTECC staff member to oversee their project and work performance to ensure programmatic and financial compliance to their portion of the investment. Each individual program: Planning, Training, Exercise, Resource Management, and Credentialing, shall have their portions of the overall investment identified with a programmatic work plan and a budget to ensure understanding and continued compliance with the investment. Quarterly reporting and grant compliance shall be maintained. State rules and regulations regarding purchasing and other areas shall be followed. We shall maintain an "audit-ready" posture throughout the life of the investment. At the conclusion of this investment, we shall provide a report specific to the goals and eventual outcomes achieved by this investment.</t>
  </si>
  <si>
    <t xml:space="preserve">2020 Tribal NIMS - All Haz Training, Statewide FSE, Planning rework, Resource Management
2019 Tribal NIMS - All Haz Training, Statewide FSE, Planning rework, Resource Management 
2018 Tribal MINS -  All Haz Training, Statewide FSE, Planning rework, Resource Management </t>
  </si>
  <si>
    <t xml:space="preserve">-Personnel (Not Contractors) Amount
-Personnel Fringe Benefits (Not Contractors) Amount
7000-Travel Amount 
5100-Equipment Amount (over $5,000)
-Supplies Amount 
80600-Contractual Amount 
-Construction Amount 
-Other Amount </t>
  </si>
  <si>
    <t>&lt;strong&gt;3/29/2021 5:38:54 PM&lt;/strong&gt; Application submitted. Appropriate Administrators and Reviewers notified.&lt;br /&gt;&lt;strong&gt;3/29/2021 5:39:03 PM&lt;/strong&gt; Application submission confirmation sent to ndemoperations@dps.state.nv.us.&lt;br /&gt;</t>
  </si>
  <si>
    <t xml:space="preserve">TEST TEST </t>
  </si>
  <si>
    <t>X</t>
  </si>
  <si>
    <t>88-6000002</t>
  </si>
  <si>
    <t xml:space="preserve">Nevada Divison of Emergency Management </t>
  </si>
  <si>
    <t>2478 Fairview Dr</t>
  </si>
  <si>
    <t xml:space="preserve">Luna </t>
  </si>
  <si>
    <t xml:space="preserve">Chief </t>
  </si>
  <si>
    <t>Kelli</t>
  </si>
  <si>
    <t>775-687-0321</t>
  </si>
  <si>
    <t>sss</t>
  </si>
  <si>
    <t>sssss</t>
  </si>
  <si>
    <t xml:space="preserve">Logistics and Supply Chain Management </t>
  </si>
  <si>
    <t>50000-Enhancing Cyber Security - 7.5% 
-Enhancing the Protection of Soft Targets/Crowded Places - 5%
-Enhancing Information Sharing and Intelligence Sharing and Analysis and cooperation with federal agencies including DHS - 5%
-Combating Domestic Violent Extremism - 7.5%
-Addressing Emergent Threats, such as the activities of Transnational Criminal Organizations, open source threats &amp; threats from UAS and WMD - 5%</t>
  </si>
  <si>
    <t xml:space="preserve">10000-Personnel (Not Contractors) Amount
0-Personnel Fringe Benefits (Not Contractors) Amount
10000-Travel Amount 
10000-Equipment Amount (over $5,000)
0-Supplies Amount 
10000-Contractual Amount 
5000-Construction Amount 
5000-Other Amount </t>
  </si>
  <si>
    <t>&lt;strong&gt;3/15/2021 5:21:36 PM&lt;/strong&gt; Application submitted. Appropriate Administrators and Reviewers notified.&lt;br /&gt;&lt;strong&gt;3/15/2021 5:21:36 PM&lt;/strong&gt; Application submission confirmation sent to eriknkelli@hotmail.com.&lt;br /&gt;&lt;strong&gt;3/24/2021 8:58:29 AM&lt;/strong&gt; (Kelli Anderson) Email sent to applicant (Message Template 5)&lt;br /&gt;&lt;strong&gt;3/24/2021 8:59:48 AM&lt;/strong&gt; (Kelli Anderson) Email sent to applicant (Message Template 1)&lt;br /&gt;</t>
  </si>
  <si>
    <t>Netflow and Intrusion Detection System Monitoring</t>
  </si>
  <si>
    <t>Nevada Secretary of State</t>
  </si>
  <si>
    <t>101 N. Carson Street</t>
  </si>
  <si>
    <t>Suite 3</t>
  </si>
  <si>
    <t>775-684-5736</t>
  </si>
  <si>
    <t>www.nvsos.gov</t>
  </si>
  <si>
    <t>Mark</t>
  </si>
  <si>
    <t>Wlaschin</t>
  </si>
  <si>
    <t>Deputy Secretary for Elections</t>
  </si>
  <si>
    <t>mwlaschin@sos.nv.gov</t>
  </si>
  <si>
    <t>Ashley</t>
  </si>
  <si>
    <t>Griffitts</t>
  </si>
  <si>
    <t>775-684-5738</t>
  </si>
  <si>
    <t>sos-capitolaccounting@sos.nv.gov</t>
  </si>
  <si>
    <t>shudder@sos.nv.gov,scotta@sos.nv.gov,svaldez@sos.nv.gov</t>
  </si>
  <si>
    <t xml:space="preserve">No, However our agency/jurisdiction will send a representative this year to participate. </t>
  </si>
  <si>
    <t>The Nevada SOS did not activate an EOC. Staff members attended or led 3 separate TTXs in 2020 and 2021 on Jan 30, 2020; Jul 21, 2020; and Aug 6, 2020 that focused on emergency preparedness and elections-specific responses to a number of scenarios.</t>
  </si>
  <si>
    <t>Netflow and Intrusion Detection System Monitoring and Analysis</t>
  </si>
  <si>
    <t>128,160.00-Enhancing Cyber Security - 7.5% 
-Enhancing the Protection of Soft Targets/Crowded Places - 5%
-Enhancing Information Sharing and Intelligence Sharing and Analysis and cooperation with federal agencies including DHS - 5%
-Combating Domestic Violent Extremism - 7.5%
-Addressing Emergent Threats, such as the activities of Transnational Criminal Organizations, open source threats &amp; threats from UAS and WMD - 5%</t>
  </si>
  <si>
    <t xml:space="preserve"> This project fits into the FFY 2021 National Priority of Enhancing Cybersecurity as it improves the cybersecurity of county voter registration databases by funding network traffic monitoring through an Intrusion Detection System (IDS).</t>
  </si>
  <si>
    <t>This investment will primarily address the following core capabilities identified in the THIRA and SPR: Cybersecurity and Intelligence and Information Sharing. This investment will allow county election officials to improve and maintain the security of their public facing networks, which will advance the stateâ€™s goal to increase security of these networks. The IDS sensor monitoring that will be funded by this investment specifically serves as a detection system to notify county election officials of malicious attempts to access their network. Regarding intelligence and information sharing, part of the monitoring service includes notification of malicious attempts to access the network.</t>
  </si>
  <si>
    <t>Yes. One of the goals of terrorism is to cause people to lose confidence in the government. Accordingly, a terrorist organization may target voter registration systems with the goal of causing people to not have faith in the results of an election. This project will protect voter registration systems from malicious attacks, including attacks from terrorist organizations.</t>
  </si>
  <si>
    <t>The goal of this project is to increase the cybersecurity of county-based voter registration systems through the monitoring of an Intrusion Detection System (IDS), including netflow monitoring, of election system networks in the following Nevada counties: Churchill, Elko, Esmeralda, Eureka, Humboldt, Lander, Lincoln, Mineral, Nye, Pershing, Storey, and White Pine. The remaining five Nevada counties (Douglas, Lyon, Carson City, Washoe, and Clark) already have IDS and netflow monitoring and analysis available to them through funding provided by the U.S. Department of Homeland Security (DHS). IDS and netflow monitoring and analysis provide local governments with a near real-time automated process that identifies and alerts on traditional and advanced threats on a network, facilitating rapid response to cyber threats and attacks. IDS and netflow monitoring and analysis will enhance the cybersecurity capability of the Nevadaâ€™s smallest counties as it relates to elections. Nevada is what is known as a â€œbottom-upâ€ state, which means that each county election office maintains its own voter registration database. As evidenced by activity that occurred in other states in the lead up to the 2016 presidential election, voter registration databases are prime targets for identity thieves and those wishing to undermine democratic election processes. Unfortunately, many of Nevadaâ€™s smallest counties do not have the technical expertise or financial resources to enhance their election systemâ€™s network security by implementing a robust security apparatus.</t>
  </si>
  <si>
    <t>This is a continuation of services that were procured by an approved Sole Source Waiver. CIS is the only vendor that provides IDS and Netflow monitoring and analysis services for the sensors purchased by the Secretary of State for the counties.</t>
  </si>
  <si>
    <t xml:space="preserve">This proposal consists entirely of a service contract for IDS and netflow monitoring and analysis. In order for IDS and netflow monitoring and analysis to continue beyond the grant period, an alternative funding source would need to be identified. Alternative funding sources include: (1) an appropriation from the Legislature or (2) the assuming of the ongoing costs by the individual counties. Although not preferred, a third option would also be to discontinue the service once the grant period is over.
</t>
  </si>
  <si>
    <t>No. If this project were to be scaled down by reducing the number of counties involved, it would greatly increase the cybersecurity vulnerability of the State and could jeopardize the integrity of statewide elections.</t>
  </si>
  <si>
    <t>Statewide</t>
  </si>
  <si>
    <t xml:space="preserve">2018, Netflow and Intrusion Detecion System Monitoring, Closeout 
2019, Netflow and Intrusion Detecion System Monitoring, Closeout
2020, Netflow and Intrusion Detecion System Monitoring, Execute </t>
  </si>
  <si>
    <t xml:space="preserve">-Personnel (Not Contractors) Amount
-Personnel Fringe Benefits (Not Contractors) Amount
-Travel Amount 
-Equipment Amount (over $5,000)
-Supplies Amount 
128,160.00-Contractual Amount 
-Construction Amount 
-Other Amount </t>
  </si>
  <si>
    <t>&lt;strong&gt;3/24/2021 9:01:00 AM&lt;/strong&gt; (Kelli Anderson) Email sent to applicant (Message Template 1)&lt;br /&gt;&lt;strong&gt;3/24/2021 9:04:12 AM&lt;/strong&gt; (Kelli Anderson) Email sent to applicant (Message Template 1)&lt;br /&gt;&lt;strong&gt;3/25/2021 9:22:29 AM&lt;/strong&gt; Application submitted. Appropriate Administrators and Reviewers notified.&lt;br /&gt;&lt;strong&gt;3/25/2021 9:22:29 AM&lt;/strong&gt; Application submission confirmation sent to sos-capitolaccounting@sos.nv.gov.&lt;br /&gt;</t>
  </si>
  <si>
    <t>Nevada Threat Analysis Center (NTAC)</t>
  </si>
  <si>
    <t>Nevada Threat Analysis Center</t>
  </si>
  <si>
    <t>775-687-0313</t>
  </si>
  <si>
    <t>ntacnv.org</t>
  </si>
  <si>
    <t xml:space="preserve">Robert </t>
  </si>
  <si>
    <t>Haigney</t>
  </si>
  <si>
    <t xml:space="preserve">Lieutenant </t>
  </si>
  <si>
    <t>rhaigney@dps.state.nv.us</t>
  </si>
  <si>
    <t>Selby</t>
  </si>
  <si>
    <t>Marks</t>
  </si>
  <si>
    <t>smarks@dps.state.nv.us</t>
  </si>
  <si>
    <t>rob.stepien@dps.state.nv.us</t>
  </si>
  <si>
    <t xml:space="preserve">Nevada Threat Analysis Center </t>
  </si>
  <si>
    <t>Fusion Center  - Nevada Threat Analysis Center</t>
  </si>
  <si>
    <t>68,554.47-Enhancing Cyber Security - 7.5% 
102,831-Enhancing the Protection of Soft Targets/Crowded Places - 5%
308,493-Enhancing Information Sharing and Intelligence Sharing and Analysis and cooperation with federal agencies including DHS - 5%
137,108-Combating Domestic Violent Extremism - 7.5%
66,258.64-Addressing Emergent Threats, such as the activities of Transnational Criminal Organizations, open source threats &amp; threats from UAS and WMD - 5%</t>
  </si>
  <si>
    <t>This project fits within all five FFY 2021 National Priorities under the Intelligence and Information Sharing Core Capability. Specific capabilities and initiatives include:
Cybersecurity â€“ Threat assessments and coordination with CISA.
Enhancing the Protection of Soft Targets â€“ Special Event Assessments and coordination with law enforcement supporting public safety.
Enhancing Information Sharing and Intelligence Sharing and Analysis â€“ Fusion center operations, facilitating/operating analytical capabilities in coordination with federal, state, and local government, tribal and private sector partners. Managing suspicious activity reporting (SARs).
Combating Domestic Violent Extremism â€“ Educating partners and the pubic on SAR initiatives, including NSI identified behaviors indicative of violent extremism. Fusion Liaison Officer training and radical violent extremism awareness training.
Addressing Emergent Threats â€“ Focused capability on human trafficking in coordination with DHS/LE.</t>
  </si>
  <si>
    <t xml:space="preserve">This project addresses identified gaps in the 2020 THIRA/SPR, specifically the need for improving intelligence and information sharing, and cybersecurity, through improved organization and exercises. The NTAC project supports the THIRA/SPR identified areas of concern that include Pandemic, Active Shooter, Cyber Attack, Earthquake, Flood, and Wildfire, by providing capabilities addressing the FEMA Mission Areas of Prevention/Protection and the separate Protection Mission area.  These goals are achieved via the gathering, analysis, and dissemination of threat and hazard intelligence and information to federal, local, state, tribal, and private sector stakeholders; CIKR vulnerability / special events assessments; Suspicious Activity Reports processing; investigation; Cybersecurity; GIS mapping; â€œSee Something, Say Somethingâ€ media campaign (DHS partnership); community outreach; training; exercises; and related NTAC mission activities, in an effort to detect, deter, prevent and/or mitigate terrorism, criminal activity and other public safety hazards.    </t>
  </si>
  <si>
    <t>Yes - The NTAC is the State fusion center and supports the National Network of Fusion Centers. The principal role of the fusion center is to collect, analyze, and disseminate terrorist/criminal information and intelligence and other information (including, but not limited to, threat, public safety, law enforcement, public health, social services, and public works) to support efforts to anticipate, identify, prevent, and/or deter terrorist/criminal activity.</t>
  </si>
  <si>
    <t>The Nevada Threat Analysis Center (NTAC) is the Department of Homeland Security (DHS) recognized state fusion center with an Area of Responsibility (AOR) covering 16 of 17 counties (except Clark), with interests across the entire state (all state agencies and Tribal Nations) and the Office of the Governor. As a critical component of the United States homeland security and counter-terrorism enterprise and the National Network Of Fusion Centers, the purpose of the Nevada Threat Analysis Center is to receive, analyze,
disseminate and gather information from and to share intelligence with state, local, tribal and federal partners in an effort to deter, detect, prevent and/or mitigate terrorism and other criminal activity. The funding requested is intended to sustain NTAC programs, operations, and staffing in accordance with the fusion center baseline capabilities and critical operating capabilities.</t>
  </si>
  <si>
    <t>The Nevada Threat Analysis Center is managed by the Nevada Department of Public Safety (DPS), Investigation Division. The Nevada Threat Analysis Center's goal is to collect and share terrorism and criminal information through successful collaboration with state and local government, tribal government, federal partners, and the private sector. The direction, planning, analysis, production, dissemination and feedback is accomplished by 25 full time employees, which include 21 state funded employees and 4 contractors. The employees include: 4 Sworn DPS Officers (including 1 Lieutenant, 1 State Trooper assigned as the NTAC Privacy Officer/Security Officer, 1 Sergeant assigned to Safe Voice, and 1 Detective assigned to the Southern Nevada Counterterrorism Center); 1 Deputy Director, 3 DPS Intelligence Analysts, 1 DPS Senior Intelligence Analyst, 2 Intelligence Analysts (contractors), 1 DPS Administrative Assistant, 1 Fusion Liaison Officer Coordinator (contractor), and 1 Critical Infrastructure Coordinator (contractor). The NTAC also operates the SafeVoice Communications Center on behalf of the Nevada Department of Education, which has 12 full-time staff (2 supervisors, 10 communication specialists). The funding requested is vital to the Nevada Threat Analysis Center's ability to sustain fusion center Baseline and Core Operating Capabilities, which are significant and necessary components to successful Intelligence production and Information sharing in the State of Nevada.  Including support to the identified FFY 2021 National Priorities.</t>
  </si>
  <si>
    <t>Although the majority of the Nevada Threat Analysis Center's staff are state employees and funded out of the state general fund, current funding streams cannot support all of the Nevada Threat Analysis Center's operational and staffing needs, which are vital to the Nevada Threat Analysis Center's ability to sustain/meet its DHS Baseline Capabilities, Critical Operating Capabilities and/or counter-terrorism/criminal intelligence mission goals and objectives. These operational and staffing needs are ongoing and will likely be dependent upon the continued receipt of HSGP funding into the foreseeable future.</t>
  </si>
  <si>
    <t>Yes - This project request could be reduced, but not as a â€œscalableâ€ reduction. Any reduction would require targeting a program area or technological solution, thereby adversely impacting necessary fusion center mission related capabilities.</t>
  </si>
  <si>
    <t>Intelligence Analyst;  Fusion Liaison Officer</t>
  </si>
  <si>
    <t>6-509-1281, 6-509-1280</t>
  </si>
  <si>
    <t xml:space="preserve">2018, Nevada Threat Analysis Center, Closeout.
2019, Nevada Threat Analysis Center, Execute.
2020, Nevada Threat Analysis Center, Initiated.
</t>
  </si>
  <si>
    <t xml:space="preserve">-Personnel (Not Contractors) Amount
-Personnel Fringe Benefits (Not Contractors) Amount
61,834.55-Travel Amount 
71,225-Equipment Amount (over $5,000)
-Supplies Amount 
439,986.56-Contractual Amount 
-Construction Amount 
110,199-Other Amount </t>
  </si>
  <si>
    <t>&lt;strong&gt;3/29/2021 8:26:40 PM&lt;/strong&gt; Application submitted. Appropriate Administrators and Reviewers notified.&lt;br /&gt;&lt;strong&gt;3/29/2021 8:26:56 PM&lt;/strong&gt; Application submission confirmation sent to smarks@dps.state.nv.us.&lt;br /&gt;</t>
  </si>
  <si>
    <t>Tahoe Douglas Bomb Squad HSGP 2021</t>
  </si>
  <si>
    <t>88-0162034</t>
  </si>
  <si>
    <t>Tahoe Douglas Bomb Squad</t>
  </si>
  <si>
    <t>PO Box 919</t>
  </si>
  <si>
    <t>193 Elks Point Rd</t>
  </si>
  <si>
    <t>Zephyr Cove</t>
  </si>
  <si>
    <t>77-588-3591</t>
  </si>
  <si>
    <t>www.tahoefire.org</t>
  </si>
  <si>
    <t>Scott</t>
  </si>
  <si>
    <t>Lindgren</t>
  </si>
  <si>
    <t>Fire Chief</t>
  </si>
  <si>
    <t>slindgren@tahoefire.com</t>
  </si>
  <si>
    <t>William</t>
  </si>
  <si>
    <t>Darr</t>
  </si>
  <si>
    <t>775-600-9046</t>
  </si>
  <si>
    <t>wdarr@tahoefire.com</t>
  </si>
  <si>
    <t>1629 Carlson Dr</t>
  </si>
  <si>
    <t>Gardnerville</t>
  </si>
  <si>
    <t>No, we are not a EOC or Agency that runs one.</t>
  </si>
  <si>
    <t>Tahoe Douglas Bomb Squad Capabilities Maintenance</t>
  </si>
  <si>
    <t>0-Enhancing Cyber Security - 7.5% 
0-Enhancing the Protection of Soft Targets/Crowded Places - 5%
0-Enhancing Information Sharing and Intelligence Sharing and Analysis and cooperation with federal agencies including DHS - 5%
0-Combating Domestic Violent Extremism - 7.5%
110000-Addressing Emergent Threats, such as the activities of Transnational Criminal Organizations, open source threats &amp; threats from UAS and WMD - 5%</t>
  </si>
  <si>
    <t>Bomb Squad capabilities through interdiction &amp; disruption fits into addressing emerging threats FFY 2021 national priorities. TDBS responds to IED threats, suspicious items, actual IED's, and handles post blast investigation. This project would enhance our response to these type of incidents.</t>
  </si>
  <si>
    <t>This project goes hand in hand with the active shooter component of the Threat and Hazard
Identification and Risk Assessment (THIRA) and Stakeholder Preparedness Review (SPR). Bomb squad response to active shooter incidents are essential to mitigate the common threat of IED at these incidents. This project will allow the TDBS to have all response vehicles equipped with dismounted X-ray capabilities. The project will allow us to search and interrogate a large amount of suspicious items at incidents in a reasonable amount of time.</t>
  </si>
  <si>
    <t>Yes, the threat of terrorist IED bombing on the homeland is a real threat. The Department of Homeland Security states that "A terrorist attack on the United States remains a significant and pressing threat.  Improvised explosive devices (IEDs) remain the terrorist weapon of choice due to their relative ease of construction, availability, and destructive capacity." The TDBS and the bombs squad across the state including our federal partners have the sole responsibility to mitigate these incidents</t>
  </si>
  <si>
    <t>This project would maintain and enhance the TDBS capabilities for X-ray interrogation and dismounted operations. The improvement of the digital X-ray technology allows the bomb squads to rapidly X-ray multiple devices with smaller amounts of pulses. This would allow teams deployed to move faster through an active shooter environment and have less of an impact on current X-ray generators. If a IED was located the team would be able to render safe the IED through dismounted operations. This project would allow TDBS and CBS to have the same capabilities, this would allow both squads work together in a mutual aid incident. Batteries would be interchangeable, dismounted teams would have continuity of equipment, and the familiarity of the equipment would allow the team members to work together independent of their squads. This would only enhance the interoperability of the 12 bomb technicians in the Reno/Tahoe operational area and throughout the State of Nevada if called upon to do so.</t>
  </si>
  <si>
    <t>Equipment would be purchased, maintained, trained, and implemented by members of the Tahoe Douglas Bomb Squad. All of our grants, tracking, policy, and quarterly review are handled internally.</t>
  </si>
  <si>
    <t xml:space="preserve">100% of the funds will go toward LEPTA. Bomb squad operations and training are clearly </t>
  </si>
  <si>
    <t>If awarded this project TDBS would be able to maintain/sustain the upkeep and maintenance related to the project. The Digital X-ray system, X-ray generators, and disruptor would use commonly used consumables that the TDBS already has on hand and access to in the future.</t>
  </si>
  <si>
    <t>No, this would give the TDBS the same capabilities in all of our response vehicles.</t>
  </si>
  <si>
    <t>NIMS Type 1 Bomb Squad</t>
  </si>
  <si>
    <t>6-508-1176</t>
  </si>
  <si>
    <t>2020- Tahoe Douglas Bomb Squad Capabilities Maintenance - Initiate
2019- Tahoe Douglas Bomb Squad EOD Robot - Close Out
2018- Tahoe Douglas Bomb Squad EOD Bomb Suit- Close Out</t>
  </si>
  <si>
    <t xml:space="preserve">-Personnel (Not Contractors) Amount
-Personnel Fringe Benefits (Not Contractors) Amount
-Travel Amount 
110000-Equipment Amount (over $5,000)
-Supplies Amount 
-Contractual Amount 
-Construction Amount 
-Other Amount </t>
  </si>
  <si>
    <t>The entire amount of the project will go toward Bomb Squad equipment for incident response and squad training.</t>
  </si>
  <si>
    <t>&lt;strong&gt;3/29/2021 4:13:15 PM&lt;/strong&gt; Application submitted. Appropriate Administrators and Reviewers notified.&lt;br /&gt;&lt;strong&gt;3/29/2021 4:13:17 PM&lt;/strong&gt; Application submission confirmation sent to wdarr@tahoefire.com.&lt;br /&gt;</t>
  </si>
  <si>
    <t>Washoe County/ TRIAD HazMat CBRNE</t>
  </si>
  <si>
    <t>88-6000201</t>
  </si>
  <si>
    <t>TRIAD HazMat/Reno Fire Dept</t>
  </si>
  <si>
    <t>1 E 1st St</t>
  </si>
  <si>
    <t>775 334-2300</t>
  </si>
  <si>
    <t>www.reno.gov/government/departments/fire-department</t>
  </si>
  <si>
    <t>Dave</t>
  </si>
  <si>
    <t>Cochran</t>
  </si>
  <si>
    <t>cochrand@reno.gov</t>
  </si>
  <si>
    <t>Eric</t>
  </si>
  <si>
    <t>Millette</t>
  </si>
  <si>
    <t>emillette@cityofsparks.us</t>
  </si>
  <si>
    <t>wikea@reno.gov</t>
  </si>
  <si>
    <t>Yes.  Reno, Washoe County and Sparks</t>
  </si>
  <si>
    <t>Washoe County/TRIAD CBRNE HazMat Monitor Replacement Project</t>
  </si>
  <si>
    <t>Environmental Response/Health and Safety</t>
  </si>
  <si>
    <t>No-Enhancing Cyber Security - 7.5% 
Yes-Enhancing the Protection of Soft Targets/Crowded Places - 5%
Yes-Enhancing Information Sharing and Intelligence Sharing and Analysis and cooperation with federal agencies including DHS - 5%
Yes-Combating Domestic Violent Extremism - 7.5%
Yes-Addressing Emergent Threats, such as the activities of Transnational Criminal Organizations, open source threats &amp; threats from UAS and WMD - 5%</t>
  </si>
  <si>
    <t>1.  No
2.  Ensure a safe and secure environment through assisting law enforcement: rapid and confident analysis of potential threats is critical to ensure a safe and secure environment following a chemical event.  Public Information and Warning is supported through rapid credible and actionable information through detecting and identifying, at trace levels, unknown chemicals, including chemical weapons, toxic industrial chemicals, etc 
3.  Support intelligence and information sharing by providing rapid, credible and actionable information during ongoing investigations or event response.  Rapid identification of chemical weapons, highly toxic narcotics and explosives is critical to ensure that responders have a clear understanding of the threat at hand, whether an end product or precursor chemicals in a clandestine lab. 
4.  Assist with early identification and verification of questionable substances. 
5.  Coordinate and provide identification of substances for down range operations</t>
  </si>
  <si>
    <t>The project is to maintain the response capabilities of the Triad Regional Response Team by replacing aging monitoring equipment. Though not officially a "typed" team, the TRIAD strives to maintain the highest response level possible through planning, training, and appropriate equipment replacement.  With advancing technologies, many manufactures stop supporting older analog technology which forces the purchase of new equipment.  The project specifically addresses replacing various types of detection devices with differing detection methods.  This enables for proper prevention, protection, mitigation, response and recovery of risks within Washoe County and throughout the State. 
There are numerous Tier II sites within the County, along major roadways, railway, airport and the waterways including Lake Tahoe and the Truckee River that could potentially have a release that would cause a catastrophic impact to the community, population and the environment. .  Schools and other facilities also have materials that require such equipment to detect and accurately identify.  There are many different substances that fall into these categories that require specialized equipment to detect, identify and provide vital information to responders, planners, officials and the public.  Hazmat release/ chemicals are identified as a Threat of concern in the THIRA.</t>
  </si>
  <si>
    <t>Yes.
The TRIAD is an all risk, non-typed, Regional HazMat Response Team for Washoe County that responds to all hazards including HazMat and CBRNE events.  As the primary responder for the County, the TRIAD is responsible for highway, rail, air and pipeline incidents.  As the primary responders, the TRIAD coordinates with the Consolidated Bomb Squad and the Clear Team for regional support for protecting Washoe County's infrastructure against possible terrorist type activity.</t>
  </si>
  <si>
    <t xml:space="preserve">The goal of the Washoe County TRIAD/ HazMat CBRNE is to continuing replacing the existing monitors and detectors that are aging and will no longer be supported in the future.  
The TRIAD Regional Hazardous Materials Team is the primary responder for Washoe County.  It consists of over 100 personnel from Reno FD,  Sparks FD and Truckee Meadows Fire Protection District, that is capable of responding outside of the County and still be able to handle a level I incident within the local jurisdiction.  The Team regularly responds to incidents where hazmat/CBRNE is located.  With the expanding call volume and the rapid changes in technology, the TRIAD is in need of upgrading equipment and increase training of personnel in the future.
With the increased threats against infrastructure, the increase transport of hazardous and CBRNE materials including radiological WIPP shipments, the increase in mass casualty incidents and the threats at special events, the Team is in need of this equipment to properly protect the public and to coordinate with other local and State agencies if needed.
</t>
  </si>
  <si>
    <t>The City of Reno Fire Department will accept the grant as the purchasing agent for the Washoe County/TRIAD Regional HazMat Team.  The City will request a formal bid process with a minimum of 3 suppliers for each items requested.  The City will choose the supplier, purchase and receive the equipment following purchasing guidelines.  Once received, the TRIAD Regional Haz Mat Team will inventory, teach an in service training and place the equipment in service.</t>
  </si>
  <si>
    <t>100% of the investment will be used in may different aspects of response including but not limited to mass casualty, threat recognition and mitigation, terrorist interdiction and CBRNE incidents.</t>
  </si>
  <si>
    <t>The TRIAD will maintain and calibrate all of the requested equipment through typical budget channels.</t>
  </si>
  <si>
    <t>Yes.  This project can be reduced as we have done in the past.  Some of the items have resurfaced from previous grant cycles.
Yes.  It is scalable to help accommodate approval of other projects.  Some of the equipment though is necessary asap.</t>
  </si>
  <si>
    <t>Hazardous Materials Response Team</t>
  </si>
  <si>
    <t xml:space="preserve">4-508-1248 </t>
  </si>
  <si>
    <t xml:space="preserve">FY 2020 Washoe County TRIAD/ Hazmat CBRNE.  Equipment replacement project.  Was funded and purchased 2 Area Rae kits for the County.  Applying for FY2022 HSGP to continue replacing aging equipment.
</t>
  </si>
  <si>
    <t xml:space="preserve">-Personnel (Not Contractors) Amount
-Personnel Fringe Benefits (Not Contractors) Amount
-Travel Amount 
476304-Equipment Amount (over $5,000)
-Supplies Amount 
-Contractual Amount 
-Construction Amount 
-Other Amount </t>
  </si>
  <si>
    <t>&lt;strong&gt;3/24/2021 9:01:25 AM&lt;/strong&gt; (Kelli Anderson) Email sent to applicant (Message Template 1)&lt;br /&gt;&lt;strong&gt;3/24/2021 9:04:20 AM&lt;/strong&gt; (Kelli Anderson) Email sent to applicant (Message Template 1)&lt;br /&gt;&lt;strong&gt;3/29/2021 11:02:42 PM&lt;/strong&gt; Application submitted. Appropriate Administrators and Reviewers notified.&lt;br /&gt;&lt;strong&gt;3/29/2021 11:02:43 PM&lt;/strong&gt; Application submission confirmation sent to emillette@cityofsparks.us.&lt;br /&gt;</t>
  </si>
  <si>
    <t>NSHE Special Event Security</t>
  </si>
  <si>
    <t>University Police Services, Southern Command</t>
  </si>
  <si>
    <t>4505 S. Maryland Pkwy.</t>
  </si>
  <si>
    <t>702-895-5575</t>
  </si>
  <si>
    <t>updsouth.nevada.edu</t>
  </si>
  <si>
    <t>Adam</t>
  </si>
  <si>
    <t>Garcia</t>
  </si>
  <si>
    <t>Associate Vice President &amp; Director</t>
  </si>
  <si>
    <t>adam.garcia@unlv.edu</t>
  </si>
  <si>
    <t>Ariana</t>
  </si>
  <si>
    <t>Renick</t>
  </si>
  <si>
    <t>702-895-5792</t>
  </si>
  <si>
    <t>ariana.renick@unlv.edu</t>
  </si>
  <si>
    <t>The Incident Management Team for each of our institutions was activated to address COVID-19; meeting weekly/bi-weekly throughout the pandemic. The EOC was fully activated before transition to a virtual format to maintain social distancing.</t>
  </si>
  <si>
    <t>0-Enhancing Cyber Security - 7.5% 
78580-Enhancing the Protection of Soft Targets/Crowded Places - 5%
0-Enhancing Information Sharing and Intelligence Sharing and Analysis and cooperation with federal agencies including DHS - 5%
0-Combating Domestic Violent Extremism - 7.5%
0-Addressing Emergent Threats, such as the activities of Transnational Criminal Organizations, open source threats &amp; threats from UAS and WMD - 5%</t>
  </si>
  <si>
    <t xml:space="preserve">This project enhances the protection of soft targets and crowded places through prevention and mitigation. The unanchored vehicle stop barriers can be rapidly deployed and serve as hostile vehicle mitigation and a primary security system for entry points and roadways for, but not limited to:
- Mass gatherings, ie. commencements, carnivals
- University/Campus events and functions, ie. Board of Regents meetings
- Sport and event arenas, i.e. Thomas and Mack and/or Sam Boyd Stadium
- Sporting events, ie. National Finals Rodeo, NBA Summer League
- High profile VIP and Political visits, ie. Federal Appeals Court, Nevada Supreme Court, - - Governor bill signings, Presidential visits
- Traffic control
</t>
  </si>
  <si>
    <t xml:space="preserve">Currently, UPD does not have the ability to quickly implement hostile vehicle mitigation. This product will provide us with a means to quickly close down roads and/or harden targets to prevent or reduce the damage a vehicle, if used as a weapon, may cause. Used as a perimeter barrier device it will serve to create a safe area between the event &amp; vehicles. UNLV regularly hosts national, state, and regional events, including 2016 Presidential Debate, Governor bill signing ceremony, October 1 response and recovery, Federal Appeals and Nevada Supreme Court visits, National Finals Rodeo, NBA Summer League, and a COVID-19 Vaccine Point of Dispensing site; with over a million visitors annually. UPD and the Office of Emergency Management's common campus purpose is to sustain and build systems that will prepare for, respond to, and recover from any threat which may face our campus, keeping our students and staff, campus visitors, event attendees, and surrounding community safe and secure. The need has been identified for enhanced security at multiple high profile events and will reduce potential risks identified during the broader planning process. </t>
  </si>
  <si>
    <t>According to the 12/17/03 Homeland Security Presidential Directive 7 which established a national policy to identify &amp; prioritize critical infrastructure &amp; key resources to protect them from terrorist attacks; the Department of Homeland Security &amp; Congress identified public assembly facilities as part of this critical infrastructure. These anti-vehicle barriers will serve as a counter-terrorism &amp; security measure, to prevent or reduce the amount of harm a vehicle, used as a weapon, may cause.</t>
  </si>
  <si>
    <t xml:space="preserve">Being in close proximity to the Las Vegas Strip, the University of Nevada, Las Vegas (UNLV) venues share similar threats and hazards and are a potential target for terrorism and other man-made emrgenices. Security threats identified in previous semesters have led us to conclude that the current systems in place around UNLV are not adequate to support the growing number of visitors to the educational, sporting, and entertainment events held each year. To improve safety and security for these events and venues, we are proposing the purchase of an 8-vehicle barrier system to reduce man-made risks associated with these activities and assist in securing entry-points, roadways, and perimeters. Additionally, these barriers will predominantly be used locally throughout Clark County and may be utilized by partner agencies throughout the Urban Area as University Police Services (UPD) Southern Command has existing Interlocal Agreements with local law enforcement agencies regarding resource sharing and mutual aid. These barriers may also be used by UPD Northern Command and Washoe County, if warranted. Establishing these enhanced security measures will significantly reduce risks associated with high profile events held throughout UPD campuses and jurisdiction. </t>
  </si>
  <si>
    <t xml:space="preserve">These items would fall under the UPD Special Events Unit which will be responsible for coordination of deployment of this equipment in conjunction with event management and EAPs. 
University Police Services will before the following implementation steps:
- Distribute request for proposal - UPD and UNLV budget offices
- Vendor selection - UPD budget office in coordination with command staff
- Order equipment - UPD budget and accounting offices in coordination with UPD Special Events staff
- Receive equipment - UPD Special Events staff and UNLV Thomas &amp; Mack staff
- Establish operational procedures - UPD Special Events staff, UPD Office of Emergency Management, and command staff
- Deploy equipment during special events - UPD Special events staff, UNLV Thomas &amp; Mack staff, UNLV Parking &amp; Transportation staff
</t>
  </si>
  <si>
    <t xml:space="preserve">These barriers do not require any special maintenance. The barrier trailer will be absorbed into our fleet and routine maintenance will be conducted by motorpool for the lifetime of the equipment.
</t>
  </si>
  <si>
    <t>No. The barrier package comes with 8 barriers and a trailer to transport/storage.</t>
  </si>
  <si>
    <t xml:space="preserve">0-Personnel (Not Contractors) Amount
0-Personnel Fringe Benefits (Not Contractors) Amount
0-Travel Amount 
78580-Equipment Amount (over $5,000)
0-Supplies Amount 
0-Contractual Amount 
0-Construction Amount 
0-Other Amount </t>
  </si>
  <si>
    <t>8-Barrier Trailer Kit</t>
  </si>
  <si>
    <t>Equipment ($78,593) - 8-Barrier Trailer Kit includes (8) vehicle barriers, (1) manual hauler to enable single-person deployment, (2) field tow bars, (7) arrestor cables (4ft), (1) arrestor cable (10ft), and (1) drop deck trailer for transportation/storage.</t>
  </si>
  <si>
    <t>&lt;strong&gt;3/26/2021 2:55:55 PM&lt;/strong&gt; Application submitted. Appropriate Administrators and Reviewers notified.&lt;br /&gt;&lt;strong&gt;3/26/2021 2:55:56 PM&lt;/strong&gt; Application submission confirmation sent to ariana.renick@unlv.edu.&lt;br /&gt;</t>
  </si>
  <si>
    <t>Homeland Security Program Assistant</t>
  </si>
  <si>
    <t>Washoe County Emergency Management &amp; Homeland Security Program</t>
  </si>
  <si>
    <t>5195 Spectrum Blvd</t>
  </si>
  <si>
    <t>www.readywashoe.com</t>
  </si>
  <si>
    <t>Kelly</t>
  </si>
  <si>
    <t>Echeverria</t>
  </si>
  <si>
    <t>Emergency Manager</t>
  </si>
  <si>
    <t>KEcheverria@washoecounty.us</t>
  </si>
  <si>
    <t>Megan</t>
  </si>
  <si>
    <t>Sullivan</t>
  </si>
  <si>
    <t>msullivan@washoecounty.us</t>
  </si>
  <si>
    <t>$20,000-Enhancing Cyber Security - 7.5% 
-Enhancing the Protection of Soft Targets/Crowded Places - 5%
$55,000-Enhancing Information Sharing and Intelligence Sharing and Analysis and cooperation with federal agencies including DHS - 5%
-Combating Domestic Violent Extremism - 7.5%
-Addressing Emergent Threats, such as the activities of Transnational Criminal Organizations, open source threats &amp; threats from UAS and WMD - 5%</t>
  </si>
  <si>
    <t>The Homeland Security Program Assistant strengthens regional operations by enhancing information sharing, intelligence sharing, analysis, cooperation with federal agencies, &amp; cybersecurity. This position has worked, &amp; continues to work closely with federal partners such as DHS and the Cybersecurity &amp; Infrastructure Security Agency, as well as state partners such as the Nevada Threat Analysis Center and the Northern Nevada Regional Intelligence Center, &amp; acts as a HS liaison for the Washoe County region. This position is also currently working on strengthening cybersecurity through cybersecurity trainings &amp; exercises that greatly benefit the region's goal to increase preparedness. This position continues to build &amp; strengthen these relationships within homeland security, allowing the program to become better prepared for all threats. The position also manages statewide Continuity of Operations (COOP) and works closely with partners in having their COOP plan trained, exercised &amp; updated.</t>
  </si>
  <si>
    <t xml:space="preserve">This program is directly related to the top threats and hazards identified in the 2019 THIRA. Including terrorism, and All-Hazards that affect Nevada (THIRA p. 4-28).  This program is designed to address the capability gaps in the THIRA/SPR. The program ensures a designated individual is available to serve as central point of contact for DHS grants &amp; administration, &amp; assist the Program Coordinator with THIRA/SPR-related finance &amp; budget responsibilities. The investment assists with HS project &amp; plan updates, &amp; ensures that Regional EOC &amp; backup EOC are constantly ready. It further provides an individual to serve as a HS public awareness advocate by interfacing directly with the community. </t>
  </si>
  <si>
    <t>Yes, this program is directly tasked with performing homeland security(HS) duties in accordance with the NCHS priorities. The position is funded by HS, &amp; focused on HS. The position works closely with regional, state, &amp; federal partners (to include acting as a Terrorism Liaison Officer &amp; coordinating closely with fusion &amp; intelligence center personnel).  This project is exclusively focused on the terrorism nexus, &amp; NOT Mitigation, Response, Recovery, &amp; Preparedness for natural hazards or issues.</t>
  </si>
  <si>
    <t>This project provides support for the Washoe County Emergency Management and Homeland Security Program to assist in implementing the Nevada Commission on Homeland Security FFY21/22 priorities for the unincorporated County, Cities of Reno and Sparks, Pyramid Lake Paiute Tribe, Reno-Sparks Indian Colony, and associated Special Districts.  This assistance will include sustainment of the Statewide initiatives such as Continuity of Operations (COOP), Recovery, and Public Information and Warning, as well as administrative and operational support for homeland security projects that affect the region. 
These new duties are the result of the creation of the Department of Homeland Security (DHS) and the steady creation of new laws and regulations over the past several years. After each major emergency, new directives and tasks have been enacted that affect workload.  This project is based out of the Regional Emergency Operations Center and works closely with homeland security stakeholders throughout the State, meeting regularly with Northern, Southern, and Eastern counterparts to achieve the NCHS stated objectives.  This project is absolutely essential to the success of the Washoe County 
region to sustain the capacity built over the last decade, meet the emerging resiliency projects, support regional and State stakeholders, as well as meeting the Nevada Commission on Homeland Security (NCHS) priorities and needs of our citizens.</t>
  </si>
  <si>
    <t xml:space="preserve">Once funding is received, it will be accepted by the Washoe County Board of County Commissioners and the Comptroller will allocate the funding for the Homeland Security Program Assistant. This will allow the individual to continue serving as the central point of contact for DHS grants and administration, assisting with homeland security projects and NIMS plans updates, serving as a homeland security public awareness advocate, providing a much-needed resource for County departments, as well as regional partners including cities, special districts, and tribes, to conduct essential training and exercises, as well as serving as a regional Staff Duty Officer in the absence of the Emergency Management and Homeland Security Administrator to include operation of technology for alerts and warnings.
These homeland security planning, operations, training, and exercising duties will continue as the initiative progresses toward sustainment and a local government-funded position. </t>
  </si>
  <si>
    <t>Although this project could simply end and the tasks be transferred back to the Washoe County Emergency Manager and other jurisdiction part-time/additional duty Emergency Managers; value would still have been added to the region and State with the accomplishment of numerous NCHS priorities.  The work accomplished by this project will have a lasting effect with the successful completion of projects within the POETE model.  The region and State will be safer and better prepared for potential terrorism activities.
However, the Washoe County senior leadership has committed to developing sustainment activities at the Regional Emergency Operations Center (REOC) with the goal of providing funding for this important position through the General Fund by year three of the position.  Barring any catastrophic economic event, this project sets the conditions for sustainment into the next decade.</t>
  </si>
  <si>
    <t>The position is scalable; however, this should be viewed with a cost-benefit in mind.  Reduced funding means fewer hours to devote to HS priorities. There is a fine line where reduced funds would mean loss of the position.</t>
  </si>
  <si>
    <t>Yes this project supports several previously awarded projects:
FFY 19 COOP - Execute (Manages COOP)
FFY 20 COOP - Execute (Manages COOP)
FFY 19 Homeland Security Program Assistant - Execute
FFY 20 - Homeland Security Program Assistant - Execute</t>
  </si>
  <si>
    <t xml:space="preserve">$50,962.65-Personnel (Not Contractors) Amount
$24,037.35-Personnel Fringe Benefits (Not Contractors) Amount
-Travel Amount 
-Equipment Amount (over $5,000)
-Supplies Amount 
-Contractual Amount 
-Construction Amount 
-Other Amount </t>
  </si>
  <si>
    <t>The Washoe County Emergency Management and Homeland Security Program is requesting $75,000 for personnel and fringe benefits costs for the full-time position of a Homeland Security Program Assistant. This position is partially County funded, however, due to COVID, we are unable to ask for an above base request. Once things return to the new normal, the County will provide an increase in funding for the position. This cost is calculated by the position's hourly rate, how much the County is contributing ($29,115.80), and how many hours this position will work for a full-time year (2,080 hours). With only one Emergency Manager and one Program Coordinator, both with primary responsibilities in LEPC &amp; County budget administration, this request will allow this position to focus on sustaining and enhancing the homeland security posture of the region. By implementing and sustaining this position, all regional agencies will benefit in strengthening homeland security capabilities.</t>
  </si>
  <si>
    <t>&lt;strong&gt;3/29/2021 4:16:23 PM&lt;/strong&gt; Application submitted. Appropriate Administrators and Reviewers notified.&lt;br /&gt;&lt;strong&gt;3/29/2021 4:16:35 PM&lt;/strong&gt; Application submission confirmation sent to msullivan@washoecounty.us.&lt;br /&gt;</t>
  </si>
  <si>
    <t>Statewide COOP Sustain</t>
  </si>
  <si>
    <t>Statewide COOP Sustain - Washoe County</t>
  </si>
  <si>
    <t>This project is directly related to the top threats &amp; hazards identified in the 2019 THIRA. These include terrorism, &amp; All-Hazards that affect Nevada (THIRA p. 4-28). Each hazard has desired outcomes identified in the THIRA that rely on functioning governmental, and private sector, agencies to respond &amp; lead recovery efforts. The 2019 SPR lists COOP/COG as a Planning Capability.
This project has been a priority of Nevadaâ€™s Resilience Commission (RC) since the initial 2009 Target Capability Assessment. The statewide summary level of preparedness for these plans was rated medium-low on the FEMA rating scale. The Nevada State Homeland Security Strategy places COOP/COG planning as an area of focus and it has remained a goal of the Resilience Commission.</t>
  </si>
  <si>
    <t>Yes, this project is all about preventing the failure of government after a terrorism event (but it is applicable to all-hazards, of course). The initiative ensures orders of succession, alternate facilities, and devolution planning.</t>
  </si>
  <si>
    <t>To sustain and maintain planning through continuity of operations (COOP) and continuity of government (COG) for agencies Statewide. This is a request to continue sustainment efforts and capabilities for this statewide project. During the initial phase of this project plans were developed for Counties, Cities, and Tribes throughout Northern Nevada. During Phase 2 of the project, sustainment began with Northern Nevada local government, while continuity plans were created for Clark County Metro to demonstrate the value of continuity plans for Southern Nevada terrorism preparedness, the City of Henderson, and the Moapa Tribe. The 3rd phase of the project completed additional State agencies and the City of Las Vegas. The 4th phase of the project focused on the UASI jurisdictions of Clark County, Clark County School District, and the Southern Nevada Health District; and continued the efforts to ensure that participants are trained to update plans, have access to planning tools, and refine continuity plans in the State of Nevada. The 5th phase added North Las Vegas and the University of Nevada, Reno. Phase 6 developed Elko County and UNLV COOP plans. Phase 7 added Truckee Meadows Community College (TMCC) and Southern Nevada College (SNC). Phase 8 will include Las Vegas Paiute Tribe Health and Human Services (LVPT HHS) and Washoe County Human Services, Our Place Campus in addition to securing the continued use of the planning tool through September 2023. This phase will continue the project through the fiscal year 2023.</t>
  </si>
  <si>
    <t>In addition to sustaining the Statewide Steering Committee consisting of key stakeholders from state, local, rural, tribes, urban, public jurisdictions, and the private sector (these are the administrators of the existing continuity plans); plans will be developed for one additional Northern Nevada agency and one additional Southern Nevada agency. When selecting this year's COOP planning vendor, additional tasks will be included in the Scope of Work (SOW). Training will be provided to one Northern Nevada and one Southern Nevada agency to assist them in bringing their COOP plans online. Plans-writers will work one-on-one with jurisdictions and agencies to update and sustain the plans to ensure that they are successful. The collaborative website of NevadaContinuity.com will be continued along with a web-based COOP planning tool for resources. Continuity of Operations tabletop exercises will be held in two locations around the State to train and test the completed COOP/COG plans. Best practices and the FEMA 2018 Continuity Guidance Circular dated February 2018 (which mentioned this initiative as a best practice on p.34) are being integrated into the plans, and outreach efforts conducted throughout the State. Upon completion of this project, the sustainment of individual plans will be conducted by state-level and local agency planners.</t>
  </si>
  <si>
    <t xml:space="preserve">Upon completion of this project, individual plan sustainment will be conducted by state-level and local agency planners. The jurisdictions can choose to sustain the cloud-based tool usage, download into electronic documents or spreadsheets, and/or print hard copies. </t>
  </si>
  <si>
    <t>Yes, training could be reduced- although not recommended. Training is essential to ensure continued access to the planning tool, and progress on adding jurisdictions and agencies to the list of NV organizations with COOP plans in place.</t>
  </si>
  <si>
    <t>2018 - Statewide Continuity of Operations-Sustain - Closeout
2019 - Continuity of Operations - Sustained - Closeout
2020 - COOP Sustain - Plan</t>
  </si>
  <si>
    <t xml:space="preserve">-Personnel (Not Contractors) Amount
-Personnel Fringe Benefits (Not Contractors) Amount
1363-Travel Amount 
-Equipment Amount (over $5,000)
3000-Supplies Amount 
184997-Contractual Amount 
-Construction Amount 
640-Other Amount </t>
  </si>
  <si>
    <t xml:space="preserve">Training: Conduct 2 one-day training events on using the Nevada Continuity system; and 2 one-day workshops to complete the COOPs.&lt;br /&gt;Exercise: Conduct 2 tabletop exercises (one for each entity) to test the plans and develop AARs. &lt;br /&gt;Planning: Hire a vendor to coordinate the scheduling and logistics of each training and exercise event. Contract for the Nevada Continuity tool to house all (49) statewide plans through the end of the grant cycle. &lt;br /&gt;Travel: Funding for travel to Southern Nevada College for the Program Assistant and Emergency Manager. </t>
  </si>
  <si>
    <t>&lt;strong&gt;3/24/2021 9:01:21 AM&lt;/strong&gt; (Kelli Anderson) Email sent to applicant (Message Template 1)&lt;br /&gt;&lt;strong&gt;3/24/2021 9:04:16 AM&lt;/strong&gt; (Kelli Anderson) Email sent to applicant (Message Template 1)&lt;br /&gt;&lt;strong&gt;3/29/2021 4:17:04 PM&lt;/strong&gt; Application submitted. Appropriate Administrators and Reviewers notified.&lt;br /&gt;&lt;strong&gt;3/29/2021 4:17:05 PM&lt;/strong&gt; Application submission confirmation sent to KEcheverria@washoecounty.us.&lt;br /&gt;&lt;strong&gt;3/29/2021 4:17:48 PM&lt;/strong&gt; Application submitted. Appropriate Administrators and Reviewers notified.&lt;br /&gt;&lt;strong&gt;3/29/2021 4:17:49 PM&lt;/strong&gt; Application submission confirmation sent to KEcheverria@washoecounty.us.&lt;br /&gt;</t>
  </si>
  <si>
    <t>Washoe County Sheriff - APR SCBA</t>
  </si>
  <si>
    <t>88-6000138</t>
  </si>
  <si>
    <t>Washoe County Sheriff's Office</t>
  </si>
  <si>
    <t>911 E Parr Blvd</t>
  </si>
  <si>
    <t xml:space="preserve">Darin </t>
  </si>
  <si>
    <t>Balaam</t>
  </si>
  <si>
    <t>sogrants@washoecounty.us</t>
  </si>
  <si>
    <t>Patricia</t>
  </si>
  <si>
    <t>Beckman</t>
  </si>
  <si>
    <t>SOGrants@washoecounty.us</t>
  </si>
  <si>
    <t>Washoe County Sheriff's Office - APR SCBA</t>
  </si>
  <si>
    <t>-Enhancing Cyber Security - 7.5% 
-Enhancing the Protection of Soft Targets/Crowded Places - 5%
-Enhancing Information Sharing and Intelligence Sharing and Analysis and cooperation with federal agencies including DHS - 5%
-Combating Domestic Violent Extremism - 7.5%
$200,000-Addressing Emergent Threats, such as the activities of Transnational Criminal Organizations, open source threats &amp; threats from UAS and WMD - 5%</t>
  </si>
  <si>
    <t xml:space="preserve">The use of air purifying respirators (APR) allows deputies to perform their law enforcement and public safety duties in non-permissive environments. This includes response to chemical, biological, radiological, and nuclear threats or possible weapons of mass destruction.  </t>
  </si>
  <si>
    <t>Terrorism and Active Shooting events have seen a recent increase in threats and possible attacks.  This proposal addresses the response to suspected incidents when they occur.  The immediate preservation of life and property is critical during a Chemical, Biological, Radiological, Nuclear and Explosive  or Weapons of Mass Destruction  event and it is also critical to have the proper equipment for first responders that is in good condition and usable during these types of events.</t>
  </si>
  <si>
    <t>The Washoe County Sheriffâ€™s Office, Spec Op Division as first responders, will need APR's that can withstand CBRNE agents.
These types of attacks are known to be conducted by terrorist organizations or during active shooting events.  When there is a terroristic attack, our first responders at the Washoe County Sheriffs Office will need adequate and proper equipment as their first line of defense against these types of terroristic attack.</t>
  </si>
  <si>
    <t xml:space="preserve">The desired outcome for the Nevada Homeland Security Grant Program (HSGP) grant is to continue the effective and safe response to Chemical, Biological, Radiological, High-Yield Explosive and Nuclear (CBRNE) related terrorism.  Currently Washoe County Sheriffâ€™s Office (WCSO) has Air Purifying Respirators (APR's) that are out of date and will not be suitable to use during any CBRNE related terrorism incident.   
The upgrades to the WCSO APR's will allow us to continue to focus on training, preparedness, and response capabilities. The HSGP funding will help provide the WCSO with new, updated, APR's. This will strengthen, the ability of WCSO personnel to safely respond, contain and rescue citizens involved in a CBRNE related incident.  
WCSO needs these APR's to sustain and strengthen CBRNE prevention, deterrence and response.
Progress on the above objective will continue through applying funds to meet the needs for first responders.  Equally, the grant will further develop prevention, response equipment capacity, and protective equipment.  This component is key to equipping Nevadaâ€™s Public Safety agencies with the appropriate equipment to adequately prepare for a CBRNE incident.  
Nevadaâ€™s Public agencies, to include the WCSO will continue to need operational, current, APR's for Operational Coordination.
</t>
  </si>
  <si>
    <t xml:space="preserve">A representative of the Washoe County Sheriff's Office will serve as the point of contact and seek competitive quotes for the requested equipment. The representative will ensure compliance with State and County purchasing requirements. After selection is made the representative will ensure that the equipment is acquired in a timely manner and implemented into the operations of the Washoe County Sheriffs Office. Members of the Washoe County Sheriffs Office will receive continued training on the proper operation and maintenance of the APRâ€™s and yearly fit testing will be completed.   </t>
  </si>
  <si>
    <t xml:space="preserve">Any other sustainment related expenses will be covered by the Washoe County Sheriffs Office. </t>
  </si>
  <si>
    <t xml:space="preserve">Yes, this project has been scaled in the past to meet the need of the Nevada Resilience Advisory Committee.  This project would fund the remaining APRs to adequately prepare the Sheriffâ€™s Office response to a CBRNE or WMD threat. </t>
  </si>
  <si>
    <t xml:space="preserve">Type 1 Crisis Negotiation Team; Type 1 Law Enforcement Aviation â€“ Helicopter â€“ Patrol / Surveillance; Type 2 (x2) Mobile Field Force; Type 2 Patrol Team; Type 1 Special Weapons and Tactics Team </t>
  </si>
  <si>
    <t>6-508-1231; 6-508-1002; 6-508-1240; 6-508-1034; 6-508.1245</t>
  </si>
  <si>
    <t>Yes â€“ 2019 - $190,160.00</t>
  </si>
  <si>
    <t xml:space="preserve">-Personnel (Not Contractors) Amount
-Personnel Fringe Benefits (Not Contractors) Amount
-Travel Amount 
-Equipment Amount (over $5,000)
$200,000-Supplies Amount 
-Contractual Amount 
-Construction Amount 
-Other Amount </t>
  </si>
  <si>
    <t>The Air Purifying Respirators, CBRNE Filters, Agent filter and protective lens covers will strengthen our response to a CBRNE related incident.</t>
  </si>
  <si>
    <t>2021-03-26 08:03:09Application copied.&lt;strong&gt;3/26/2021 1:45:23 PM&lt;/strong&gt; Application submitted. Appropriate Administrators and Reviewers notified.&lt;br /&gt;&lt;strong&gt;3/26/2021 1:45:24 PM&lt;/strong&gt; Application submission confirmation sent to SOGrants@washoecounty.us.&lt;br /&gt;</t>
  </si>
  <si>
    <t>Washoe County Sheriff - Consolidated Bomb Squad Maintain</t>
  </si>
  <si>
    <t>Washoe County Sheriff's Office - Consolidated Bomb Squad - Maintain</t>
  </si>
  <si>
    <t>-Enhancing Cyber Security - 7.5% 
$46,863.00-Enhancing the Protection of Soft Targets/Crowded Places - 5%
-Enhancing Information Sharing and Intelligence Sharing and Analysis and cooperation with federal agencies including DHS - 5%
-Combating Domestic Violent Extremism - 7.5%
$93,707.00-Addressing Emergent Threats, such as the activities of Transnational Criminal Organizations, open source threats &amp; threats from UAS and WMD - 5%</t>
  </si>
  <si>
    <t xml:space="preserve">Our project includes the purchase of a portable x-ray system, this system can be used to screen bags and packages at screening checkpoints at soft target and crowed places. This system can also be used to screen unattended or suspicious packages and bags at soft targets and crowded locations. 
The remainder of our project is to fund SCBA equipment, wire attack and diagnostics equipment, remote firing devices, and an observation robot. All of these items in our project will be used as personal protective equipment, diagnostic equipment and render safe tools to address improvised explosives devices or suspected weapons of mass destruction. </t>
  </si>
  <si>
    <t xml:space="preserve">The Consolidated Bomb Squad is used in response to credible threats to conduct screening, search and detection operations of packages or items that could contain possible improvised explosive devices. The requested equipment would allow us to respond to suspected improvised explosive devices and conduct remote and render safe operations. The equipment would expand our capability to integrate bomb technicians into a tactical environment such as an active shooter type event. </t>
  </si>
  <si>
    <t>Yes - The Consolidated Bomb Squad is responsible for responding to explosive devices and suspicious packages and rendering safe these devices. Explosive devices have been favored by terrorist groups to cause large areas of geographic damage as well as significant death tolls and casualties to further their terrorist ideology. Explosives have been possessed or used in the greater Northern Nevada area by persons associated with sovereign citizens or terrorist groups.</t>
  </si>
  <si>
    <t>The Consolidated Bomb Squad based in Reno, Nevada covers an area of responsibility of over 27,500 square miles consisting of Humboldt, Pershing, Churchill, Storey and the second most populated county in the state, Washoe County. The Consolidated Bomb Squad is part of a Federal Task Force that responds to all of Northern Nevada and includes a small area in California. Our project outcome is to maintain and improve our operational effectiveness and expand our dismounted operational capabilities as well as operate in a Chemical, Biological, Radiological, Nuclear, and Explosives (CBRNE) environment on supplied air or self-contained breathing apparatus (SCBA). Additionally, this will address safety concerns by replacing outdated SCBA equipment currently used by the Consolidated Bomb Squad which encompasses Washoe County Sheriff's Office, Reno Police Department, and Sparks Police Department. 
In 2018 the Consolidated Bomb Squad began the process of replacing outdated x-ray equipment that is no longer supported by the manufacturer. This project request includes part of the scaled replacement plan. The requested digital x-ray system would allow for dismounted operation deployment to large scale events and would allow for x-ray capability to be integrated into the tactical environment and expand improvised explosive device (IED) interrogation capabilities. 
As the current IED threat has evolved squads have had to adapt to these ever-changing situations. The requested IED Electronic diagnostic and defeat equipment  allows for expanded capabilities to address complex IED electronic circuitry and preform manual render safe techniques. 
Lastly, our project includes the purchase of a man portable robotic observation platform. This robot is capable of being deployed by one person and operated in a dismounted or tactical environment. This robot allows for first responders to conduct information gathering from a safe distance and allow for rapid intelligence in dynamic situations</t>
  </si>
  <si>
    <t xml:space="preserve">A representative of the Consolidated Bomb Squad who is employed by the Washoe County Sheriff's Office will serve as the point of contact and seek competitive quotes for the requested equipment. The representative will ensure compliance with State and County purchasing requirements. After selection is made the representative will ensure that the equipment is acquired in a timely manner and implemented into the operations of the Consolidated Bomb Squad. Bomb technicians assigned to the Consolidated Bomb Squad will receive continued training on the proper operation and maintenance of SCBA equipment provided by our fire department partners. All applicable equipment will be bar coded and inventoried as to who is assigned the equipment and is verified yearly.  </t>
  </si>
  <si>
    <t xml:space="preserve">The maintenance of our requested Self-Contained Breathing Apparatus will be covered by preexisting agreement with local fire department to provide these services. Any other sustainment related expenses will be covered by the partnering agencies of the Consolidated Bomb Squad. </t>
  </si>
  <si>
    <t>No. This project continues several phases of scaled projects. Our requested Self-Contained Breathing Apparatus has been scaled over the last two years, this year is the third and final phase to replace our expired equipment. The requested x-ray equip</t>
  </si>
  <si>
    <t>Type 1 Bomb Response Team</t>
  </si>
  <si>
    <t>Yes â€“ 2020 - $200,000.00, 2019 - $108,400.00, and 2018 - $100,636.00</t>
  </si>
  <si>
    <t xml:space="preserve">-Personnel (Not Contractors) Amount
-Personnel Fringe Benefits (Not Contractors) Amount
-Travel Amount 
$132,329-Equipment Amount (over $5,000)
$8,241-Supplies Amount 
-Contractual Amount 
-Construction Amount 
-Other Amount </t>
  </si>
  <si>
    <t>Item - Observation Robotic Platform; Price - $58,952; A small man portable observation robotic platform to support various missions such as interrogation of suspected improvised explosives devices, hazardous material operations, tactical law enforcement operations, search and rescue, and surveillance / detection.  Item â€“ Portable Digital X-ray System; Price - $46,863; Digital portable x-ray system to include x-ray panel, x â€“ generator and tablet with development software. Item â€“ IED Electronic diagnostic and defeat equipment; Price â€“ $2747.00; Electronic diagnostic IED equipment to include 90 meg resister, electronic substation devices, current probes, lead extensions and wire attack special purpose probes. Item â€“ Remote Firing Device; Price - $11,000.00; Remote firing device system consisting of a transmitter and a receiver capability of initiating explosives at a range of up to Â¾ of a mile. Item â€“ Self Contained Breathing Apparatus; Price - $7,757; SCBA harness and 45min air bottle</t>
  </si>
  <si>
    <t>&lt;strong&gt;3/24/2021 9:01:59 AM&lt;/strong&gt; (Kelli Anderson) Email sent to applicant (Message Template 1)&lt;br /&gt;&lt;strong&gt;3/24/2021 9:04:47 AM&lt;/strong&gt; (Kelli Anderson) Email sent to applicant (Message Template 1)&lt;br /&gt;&lt;strong&gt;3/26/2021 1:40:28 PM&lt;/strong&gt; Application submitted. Appropriate Administrators and Reviewers notified.&lt;br /&gt;&lt;strong&gt;3/26/2021 1:40:29 PM&lt;/strong&gt; Application submission confirmation sent to SOGrants@washoecounty.us.&lt;br /&gt;</t>
  </si>
  <si>
    <t>Washoe County Sheriff - Cybersecurity Maintain</t>
  </si>
  <si>
    <t>Washoe County Sheriff's Office - Cybersecurity Maintain</t>
  </si>
  <si>
    <t>$172,104-Enhancing Cyber Security - 7.5% 
-Enhancing the Protection of Soft Targets/Crowded Places - 5%
-Enhancing Information Sharing and Intelligence Sharing and Analysis and cooperation with federal agencies including DHS - 5%
-Combating Domestic Violent Extremism - 7.5%
-Addressing Emergent Threats, such as the activities of Transnational Criminal Organizations, open source threats &amp; threats from UAS and WMD - 5%</t>
  </si>
  <si>
    <t xml:space="preserve">The priority area being addressed is Enhancing Cybersecurity. Public information is disseminated through the Community Relations office. Software and training provide response to prevent a threatened or actual act of terrorism or damage to critical infrastructure. Capabilities provide preparation for and response to acts of terrorism through the use of digital devices. </t>
  </si>
  <si>
    <t xml:space="preserve">Cybersecurity is listed as a high priority core capability and a primary threat in THIRA AND SPR. Cybersecurity Project (CSP) is one component identified as a statewide need to be addressed at the Cybersecurity Protection level. The target capability is to implement and maintain procedures to detect malicious activity and to conduct technical and investigative-based countermeasures, mitigations, and operations against malicious actors to neutralize existing and emerging cyber-based threats, consistent with established protocols and law enforcement methods. This involves planning, measuring, monitoring, analysis and corrective action.  </t>
  </si>
  <si>
    <t xml:space="preserve">Yes. State and National infrastructure and IT platforms are at constant risk of attack from terroristic acts as well as internal/external personnel. Washoe County Sheriffâ€™s Office (WCSO) dedicates Detectives to investigate cyber related matters, cyber intrusion and cyber intellectual property theft. </t>
  </si>
  <si>
    <t xml:space="preserve">Cybersecurity continues as one of the greatest threats to governmental agencies and infrastructure. Threats come from both external and internal sources. Cybersecurity is critical to identify and respond to terrorism. Nevada Commission on Homeland Security (NCHS) ranks Cybersecurity a number one priority. Information Technology (IT) resource threats include unidentified suspects, malicious data and /or physical disasters making systems unavailable. Malicious activity and data loss, monitoring, planning, responding to data disaster recovery are primary mission components. We aim to bridge the gap between cyber threat and cyber response capability through the purchase and implementation of software, hardware, and services; develop and implement activities and to identify threat events timely through continuous monitoring and corroboration. Washoe County Sheriffâ€™s Office (WCSO) dedicates personnel to investigate cyber related matters, cyber intrusion, and cyber intellectual property theft. WCSO partners with federal and state law enforcement combining resources and experience. It is the only fulltime law enforcement agency in Northern Nevada assisting with cybersecurity statewide and regionally. Cyber events involving security breaches usually rise to criminal acts. WCSO responds to and addresses threats and recovers critical data negatively affecting governmental infrastructure through digital data recovery by acquiring and providing resources to trained personnel. </t>
  </si>
  <si>
    <t xml:space="preserve">The Washoe County Sheriffâ€™s Office (WCSO) maintains a full-time Cyber Center utilized by Northern Nevada and is staffed by fulltime law enforcement employees. This project continues to build existing capabilities and further allows for an immediate law enforcement response to Cybersecurity for Northern Nevada. Services and equipment will be purchased in accordance with current procurement policies of the County, State and Federal requirements. Services and equipment will be utilized immediately upon receipt of and training on equipment by the Cyber Center identified personnel. 
 </t>
  </si>
  <si>
    <t xml:space="preserve">Cybersecurity requires continually evolving software/hardware. The current financial commitment will support the operation of a full time Cyber Center and will be maintained by the 2021 grant. </t>
  </si>
  <si>
    <t xml:space="preserve">No. Hardware/Software prices are independently set by the vendor and due to the evolving technologies and sophistication of threats, these items must be continually upgraded. </t>
  </si>
  <si>
    <t xml:space="preserve">Type 2 Digital Forensics Specialist </t>
  </si>
  <si>
    <t xml:space="preserve">13-509-1253 </t>
  </si>
  <si>
    <t xml:space="preserve">-Personnel (Not Contractors) Amount
-Personnel Fringe Benefits (Not Contractors) Amount
-Travel Amount 
$172,104-Equipment Amount (over $5,000)
-Supplies Amount 
-Contractual Amount 
-Construction Amount 
-Other Amount </t>
  </si>
  <si>
    <t>Equipment: The amount requested is for the licenses and software from Magnet Forensics and Cellebrite for forensic analysis and examinations and the locking/unlocking of multiple types of devices. As well as, two annual training passes for Magnet Forensics in-person and on-line training for forensic analysis and examinations. Additionally in this request is Whooster programming that provides subject based actionable intelligence.</t>
  </si>
  <si>
    <t>2021-03-26 07:34:52Application copied.&lt;strong&gt;3/26/2021 1:44:31 PM&lt;/strong&gt; Application submitted. Appropriate Administrators and Reviewers notified.&lt;br /&gt;&lt;strong&gt;3/26/2021 1:44:32 PM&lt;/strong&gt; Application submission confirmation sent to SOGrants@washoecounty.us.&lt;br /&gt;</t>
  </si>
  <si>
    <t>Washoe County Sheriff - Northern Nevada Regional Intelligence Center Maintain</t>
  </si>
  <si>
    <t>Washoe County Sheriff's Office - Northern Nevada Regional Intelligence Center - Maintain</t>
  </si>
  <si>
    <t>-Enhancing Cyber Security - 7.5% 
-Enhancing the Protection of Soft Targets/Crowded Places - 5%
$100,000-Enhancing Information Sharing and Intelligence Sharing and Analysis and cooperation with federal agencies including DHS - 5%
-Combating Domestic Violent Extremism - 7.5%
-Addressing Emergent Threats, such as the activities of Transnational Criminal Organizations, open source threats &amp; threats from UAS and WMD - 5%</t>
  </si>
  <si>
    <t>In 2019 and 2020 the NRAC awarded the project 50 Geoshield Licenses to the Northern Nevada Regional Intelligence Center (Hereinafter NNRIC).  To maintain capacities, we have absorbed some of those licensing requirements into our annual operating expenditures and are in the process of further expanding current information sharing capabilities.  NNRIC is working with DPS Records and Compliance for access to other data sources to better share information statewide utilizing the Geoshield platform.  Embedded in this platform is Gun-operations analytics connecting crimes across the state and jurisdictional boundaries ensuring safety and making our community more resilient to crimes of gun violence.  NNRIC continues to see regional collaboration and success between the Cities of Reno and Sparks, Washoe County, Nevada HIDTA, ATF, FBI, USSS and DEA.  Our collaborative hub of information sharing in the state proved invaluable during the Social Justice Movement and summer of unrest.</t>
  </si>
  <si>
    <t xml:space="preserve">The NNRIC Geoshield program is currently implemented.  These monies will further enhance current capabilities and address the ability to better access and share critical information from across the region in an organized and timely manner.  With additional data sources, analyst level real time event status, and stratified policing crime reduction strategies we will be more effective and efficient in our delivery of services.  The project will be managed by the NNRIC Director with technical assistance form the NNRIC Senior Business Systems Analyst.  </t>
  </si>
  <si>
    <t>Yes, NNRIC monitors social media and other communication; identifying potential threats to either locations, persons, or cyber related threats.  NNRIC quickly investigates and disseminates information on to the investigating agency.   Nevada State Comprehensive Emergency Management Plan listed terrorist attacks among those most like to be encountered.   Funding requested will be used to provide intelligence gathering needed for investigations as well as sharing of the intelligence.</t>
  </si>
  <si>
    <t>Nevada State Comprehensive Emergency Management Plan threats occur in the Northern Nevada region and NNRIC will play a vital role in the intelligence gathering and distribution of information throughout the region.  Majority of funding requested in this investment will be used to provide greater access to the intelligence gathering needed for investigations as well as sharing of the intelligence across jurisdictional boundaries.  More robust searching platforms allow analysts the ability to quickly find, validate, and disseminate information across the state.</t>
  </si>
  <si>
    <t xml:space="preserve">The Washoe County Sheriffâ€™s Office NNRIC is the largest intelligence center in Northern Nevada with 15 dedicated full-time personnel representing the Reno Police Department, the Sparks Police Department, Washoe County Sheriffâ€™s Office, Nevada High Intensity Drug Trafficking Areas, and the Consolidated Bomb Squad.  The ability to provide real-time intelligence in the furtherance of on-going investigations is paramount to a timely and comprehensive intervention.  The longer threats and violent offenders are unidentified, the more havoc and devastation they instill on our communities.  The ability for a regional hub to combine data and resources from three large metropolitan hubs is invaluable to the resources on the street.  Geoshield combines data from several locations for the officer on the street.  The ability to search multiple databases under one umbrella is critical for identifying offender locations and previous contact with law enforcement.  Geoshield also compiles raw data and displays it across geographic areas to identify deployable resources where they are needed most. </t>
  </si>
  <si>
    <t>Washoe County has absorbed licensing and operational expenses into its yearly budget.  Included in this proposal are enhancements to current capabilities which will benefit the collaborative efforts of SNCTC, NTAC, and NNRIC.  The enhancement is tiered and contains 7 additional data source connections, user licensing, gun operations application, internal stratified dashboard to identify regional crime trends, and executive operational dashboards.  Successful application of this product allows more efficient flow of information and allows NNRIC to share data across the state.  Washoe County continually looks to find permeant funding sources for programs which provide value to our State resilience strategies</t>
  </si>
  <si>
    <t>Yes, the funding request can be reduced, but will do so with a cost.  There are three tiered proposals - Tier 1 = $100,000; Tier 2= $75,000; Tier 3= $65,000.  Each tiered reduction cuts off specific programming and reduces overall effectiveness.</t>
  </si>
  <si>
    <t>Intelligence Analyst</t>
  </si>
  <si>
    <t>6-509-1281</t>
  </si>
  <si>
    <t>Our request is  to purchase enhancements to the GeoShield application to include a Guns Op Application for tracking gun crimes and gun releases.</t>
  </si>
  <si>
    <t>2021-03-24 14:45:27Application copied.&lt;strong&gt;3/26/2021 1:42:12 PM&lt;/strong&gt; Application submitted. Appropriate Administrators and Reviewers notified.&lt;br /&gt;&lt;strong&gt;3/26/2021 1:42:13 PM&lt;/strong&gt; Application submission confirmation sent to SOGrants@washoecounty.us.&lt;br /&gt;</t>
  </si>
  <si>
    <t xml:space="preserve">WCSO Citizen Corps Program </t>
  </si>
  <si>
    <t>vmoser@washoecounty.us</t>
  </si>
  <si>
    <t xml:space="preserve">Washoe County Sheriff's Office- Citizen Corps Program Maintain </t>
  </si>
  <si>
    <t>-Enhancing Cyber Security - 7.5% 
80,353.00-Enhancing the Protection of Soft Targets/Crowded Places - 5%
-Enhancing Information Sharing and Intelligence Sharing and Analysis and cooperation with federal agencies including DHS - 5%
-Combating Domestic Violent Extremism - 7.5%
-Addressing Emergent Threats, such as the activities of Transnational Criminal Organizations, open source threats &amp; threats from UAS and WMD - 5%</t>
  </si>
  <si>
    <t xml:space="preserve">The CCP/CERT volunteers are utilized to enhance the safety, access and crowd control as added support to emergency responders during large scale emergencies and events.  The project funding will be utilized to recruit and train more community volunteers.  The volunteers are trained in disaster preparedness, emergency medical techniques, fire safety, light search and rescue, disaster psychology and terrorism awareness education.  </t>
  </si>
  <si>
    <t xml:space="preserve">The Nevada SPR and THIRA documents have highlighted the valuable role of citizens trained in basic response capabilities in the event of a major disaster impacting local communities. Current investments in CCP/CERT will have a positive impact on several of these capabilities. These capabilities include: community resilience, long-term vulnerability reduction, logistics and supply chain management and mass care services. Continuing to sustain the investment made in Citizen Corps Programs such as Community Emergency Response Teams will enhance Nevadaâ€™s overall preparedness and help to close gaps identified in multiple capabilities. </t>
  </si>
  <si>
    <t>Yes. The Citizens Corps Program provides emergency response training and mitigation skills to local community volunteers from a nationally approved curriculum for incidents such as a terrorist attack. The training is directly transferable to any community and volunteers can support any statewide emergency. This adds a force multiplier to any agency seeking support during and following a disaster.</t>
  </si>
  <si>
    <t xml:space="preserve">This Program will sustain fundamental Citizen Corps (CC) related programs and projects. The CCP projects associated with this program are concerned with training exercises and maintaining CCP volunteers and the awareness of the public in local communities related to all hazards. Through these projects, volunteers are equipped to assist themselves and others during emergencies. CCP's throughout the state continue to strive to include the special needs population in all aspects of CCP; from being a volunteer themselves to helping other volunteers better understand how to assist these diverse groups. Public awareness and outreach programs exist to ensure our citizens are kept aware of opportunities to be a part of Community Emergency Response Teams (CERT) and made aware of tools necessary to keep themselves, their families, and communities ready in case of disasters. Mile stones: Continue to coordinate with local CCP's to maintain a Statewide focus and planning activities Establish/maintained local contacts to sustain and expand the CC volunteers within the community: Increase citizen participation ; ensure the integration of children and individuals with disabilities access and functional needs into activities implemented with the local CCPâ€™s continue with ongoing training and outreach. </t>
  </si>
  <si>
    <t xml:space="preserve">The project will be implemented by the program coordinator for the Citizens Corps Program. Scheduling trainings, outreach opportunities and quotes will be drafted and collected while waiting for funding.
Once funding has been received procurement of supplies and equipment will begin. Classroom resources will be scheduled for trainings. The first scheduled academy will be in January following funding. Over the course of the grant cycle on academy will be completed each quarter. Outreach and public training will be scheduled and conducted throughout the grant cycle. Team meetings and training sessions will be on per team per month basis. Advanced training sessions will be conducted to enhance volunteer skills All purchases will be executed by following the internal procedures as outlined by Washoe County, Sate, and Federal guidelines. Vendors will be evaluated against the System for award management. 
</t>
  </si>
  <si>
    <t>The Washoe County Sheriff's Office values the hard work and dedication that the Citizens Corps Volunteers bring to the community. WCSO allocates the funding for the Program Coordinator to oversee the program and coordinate the training of the volunteers. There is no plan at this time that is in place to increase the offset by the organization, reduction in grant funding may result in purchases being postponed, reduction in the number of training classes, and a reduction in public information and program supplies.</t>
  </si>
  <si>
    <t xml:space="preserve">49,920.00-Personnel (Not Contractors) Amount
-Personnel Fringe Benefits (Not Contractors) Amount
-Travel Amount 
8733.00-Equipment Amount (over $5,000)
21,700.00-Supplies Amount 
-Contractual Amount 
-Construction Amount 
-Other Amount </t>
  </si>
  <si>
    <t>Personnel and Fringe Benefits&lt;br /&gt;Sheriff Support Specialist - Intermittent part time pooled position in support of WCSO CCP on an annual basis. These funds may be used to hire part-time staff Sheriff Support Specialist not to exceed the budgeted amount&lt;br /&gt;Planning and Organization&lt;br /&gt;Office supplies/consumables/small equipment&lt;br /&gt;Items such as pens, pencils, paper, post it notes, tape, staples, easel paper, markers, binders, file&lt;br /&gt;folders, printer ink etc., and small office equipment such as staplers, laminator, &lt;br /&gt;Safety Fair and public information &lt;br /&gt;Small useful items that are provided with printed materials during discussions about emergency preparednessâ€™ at safety fairs. The items assisting with training, encouraging people to stop at the booth to gather safety information., and serving as reminders/examples of specific aspects of emergency preparedness. Items, including brochures, bags imprinted with our website and other preparedness information, and a declaration that funding sources are provided through the Division of Homeland Security Stickers/pins/pens/patches for volunteers &lt;br /&gt;Items for volunteer uniforms to designate affiliation, training, and EM responses accomplishments.  &lt;br /&gt;Field response Training guides and information&lt;br /&gt;Costs for printing or purchasing of field response training guides and information serve as continuing education resources for active volunteers. These include Field Response Guides for First Aid or other critical information resources for CERT responders. This item also includes the purchase of First Aid/CPR books for ongoing training and recertification purposes ( 20 packs of 5 books per pack). These books are kept by the students&lt;br /&gt;Quick â€“ Series pocket guides or similar guides. &lt;br /&gt;These provide quick access and descriptions for CERT procedures, Flood awareness,&lt;br /&gt;Incident Command Systems basics, conducting damage assessments, and providing appropriate&lt;br /&gt;assistance to people with functional needs critical for training and emergencies.&lt;br /&gt;List Organization Items&lt;br /&gt;CERT Backpacks&lt;br /&gt;Fully stocked backpacks are issued to new volunteers as they complete the training and join the program. This line item is for new backpacks, replacing damaged backpacks, and restocking supplies such as small tools and equipment, flashlights/light sticks, first aid supplies, PPE, safety items, replacement batteries, etc. &lt;br /&gt;Equipment&lt;br /&gt;Conex Storage unit and trailer&lt;br /&gt;The Conex will be used as a staging area and also contain larger items that cannot be stored&lt;br /&gt;in backpacks. These funds would allow restocking items as they break or used items including lights generators, wheel barrows, jacks, small tolls (pick axes, bolt cutters, brooms, ropes/tow straps, etc.) large traffic control devices, Purchase of a trailer to take supplies and create an additional staging area when called out to rural areas where a Conex is not easily accessible.  &lt;br /&gt;</t>
  </si>
  <si>
    <t>&lt;strong&gt;3/26/2021 1:43:29 PM&lt;/strong&gt; Application submitted. Appropriate Administrators and Reviewers notified.&lt;br /&gt;&lt;strong&gt;3/26/2021 1:43:30 PM&lt;/strong&gt; Application submission confirmation sent to SOGrants@washoecounty.us.&lt;br /&gt;</t>
  </si>
  <si>
    <t>Less Test $</t>
  </si>
  <si>
    <t>Total</t>
  </si>
  <si>
    <t>SHSP</t>
  </si>
  <si>
    <t>UASI</t>
  </si>
  <si>
    <t>FFY25 HSGP - STATE HOMELAND SECURITY PROGRAM (SHSP) PROJECT SUBMISSIONS</t>
  </si>
  <si>
    <t>NRAC RANK</t>
  </si>
  <si>
    <t xml:space="preserve">NRAC ID </t>
  </si>
  <si>
    <t>SWIC RANK</t>
  </si>
  <si>
    <t>OCDC RANK</t>
  </si>
  <si>
    <t>Proposal ID</t>
  </si>
  <si>
    <t>Classification</t>
  </si>
  <si>
    <t>Helper Cells - SUMIF</t>
  </si>
  <si>
    <t>Funding Level Requests Compared to FY21 - See Column R for Reference</t>
  </si>
  <si>
    <t>Build or Sustain</t>
  </si>
  <si>
    <t>HSGP Funding Source</t>
  </si>
  <si>
    <t xml:space="preserve">Name of Project </t>
  </si>
  <si>
    <t>FY25 Core Capability(s)</t>
  </si>
  <si>
    <t>National/State Priority Area</t>
  </si>
  <si>
    <t>New, Maintain, Enhanced?</t>
  </si>
  <si>
    <t>Requested Amount FY24</t>
  </si>
  <si>
    <t>% Increase from FY24</t>
  </si>
  <si>
    <t>$ Increase from FY24</t>
  </si>
  <si>
    <t>Requested Amount FFY25</t>
  </si>
  <si>
    <t>Adjustment(s) - Enter NEGATIVE adjustments with minus sign</t>
  </si>
  <si>
    <t>Final Amount</t>
  </si>
  <si>
    <t>LETPA?</t>
  </si>
  <si>
    <t>Does this Project support a FY25 National Priority?</t>
  </si>
  <si>
    <t>Enhancing the Protection of Soft Targets/Crowded Places</t>
  </si>
  <si>
    <t>Enhancing Information Sharing and Intelligence Sharing and Analysis and cooperation with federal agencies including DHS</t>
  </si>
  <si>
    <t>Enhancing Cyber Security</t>
  </si>
  <si>
    <t>Supporting Border Crisis Response and Enforcement</t>
  </si>
  <si>
    <t>Enhancing Election Security</t>
  </si>
  <si>
    <t>Total Project IJ Priority  Investment</t>
  </si>
  <si>
    <t>2019 allocation for this Project</t>
  </si>
  <si>
    <t>2020 allocation for this Project</t>
  </si>
  <si>
    <t>2021 allocation for this Project</t>
  </si>
  <si>
    <t xml:space="preserve">Total </t>
  </si>
  <si>
    <t>Budget Comments</t>
  </si>
  <si>
    <t>A</t>
  </si>
  <si>
    <t>Carson City Fire/Emergency Management/Sheriff</t>
  </si>
  <si>
    <t>Carson City CERT</t>
  </si>
  <si>
    <t>Enhancing Community Preparedness and Resilience</t>
  </si>
  <si>
    <t>Enhance</t>
  </si>
  <si>
    <t>B</t>
  </si>
  <si>
    <t>SNCTC Sustain - SHSP 25</t>
  </si>
  <si>
    <t>Information and Intelligence Sharing</t>
  </si>
  <si>
    <t>Ys</t>
  </si>
  <si>
    <t>G</t>
  </si>
  <si>
    <t>Maintain</t>
  </si>
  <si>
    <t>H</t>
  </si>
  <si>
    <t>I</t>
  </si>
  <si>
    <t xml:space="preserve">Washoe County Emergency Management &amp; Homeland Security Program </t>
  </si>
  <si>
    <t>Perimeter - FFY25</t>
  </si>
  <si>
    <t>J</t>
  </si>
  <si>
    <t>Statewide COOP Sustain - FFY25</t>
  </si>
  <si>
    <t>K</t>
  </si>
  <si>
    <t>Washoe County Sheriff's Office (WCSO) Northern Nevada Regional Intelligence Center (NNRIC)</t>
  </si>
  <si>
    <t>L</t>
  </si>
  <si>
    <t>Washoe County Sheriff's Office (WCSO) Community Emergency Response Team (CERT)</t>
  </si>
  <si>
    <t>M</t>
  </si>
  <si>
    <t>Washoe County Sheriff's Office Consolidated Bomb Squad - X Ray Equipment</t>
  </si>
  <si>
    <t>N</t>
  </si>
  <si>
    <t>TBD</t>
  </si>
  <si>
    <t>Detention Facility Screening</t>
  </si>
  <si>
    <t>Screening, Search, and Detection</t>
  </si>
  <si>
    <t>New</t>
  </si>
  <si>
    <t>C</t>
  </si>
  <si>
    <t>Nevada Office of Emergency Management</t>
  </si>
  <si>
    <t>OEM - Mission Support</t>
  </si>
  <si>
    <t>Enhancing Operational and Public Communications</t>
  </si>
  <si>
    <t>O</t>
  </si>
  <si>
    <t>Carson City (Quad &amp; State) -Hostile Vehicle Mitigation (HVM)</t>
  </si>
  <si>
    <t>E</t>
  </si>
  <si>
    <t>Nevada Office of Emergency Management / Homeland Security</t>
  </si>
  <si>
    <t xml:space="preserve">Resilience Portfolio </t>
  </si>
  <si>
    <t>F</t>
  </si>
  <si>
    <t>Nevada Office of Emergency Management/Homeland Security</t>
  </si>
  <si>
    <t xml:space="preserve">2025 NIMS Preparedness Portfolio </t>
  </si>
  <si>
    <t>AE</t>
  </si>
  <si>
    <t>Washoe County Mobile Drone Detection System</t>
  </si>
  <si>
    <t>D</t>
  </si>
  <si>
    <t xml:space="preserve">Statewide Recovery Program </t>
  </si>
  <si>
    <t>S</t>
  </si>
  <si>
    <t>City of Reno</t>
  </si>
  <si>
    <t>TRIAD Hazmat Suits and Test Kits Project</t>
  </si>
  <si>
    <t>U</t>
  </si>
  <si>
    <t>Douglas County</t>
  </si>
  <si>
    <t>Douglas County Radio Side by Side</t>
  </si>
  <si>
    <t xml:space="preserve">Critical Infrastructure Systems </t>
  </si>
  <si>
    <t>R</t>
  </si>
  <si>
    <t>City of Carson City</t>
  </si>
  <si>
    <t>Carson City Election Security Project: ElectTrack</t>
  </si>
  <si>
    <t>P</t>
  </si>
  <si>
    <t>CCFD SCBA Air Compressor</t>
  </si>
  <si>
    <t xml:space="preserve">Fire Management and Suppression </t>
  </si>
  <si>
    <t>V</t>
  </si>
  <si>
    <t>Lyon County</t>
  </si>
  <si>
    <t>Lyon County Emergency Management UTV</t>
  </si>
  <si>
    <t>T</t>
  </si>
  <si>
    <t>City of Sparks Fire Department</t>
  </si>
  <si>
    <t>SFD USAR/Tech Rope &amp; PPE Replacement</t>
  </si>
  <si>
    <t>Q</t>
  </si>
  <si>
    <t>Carson City School District</t>
  </si>
  <si>
    <t>Carson City School District's Signal Booster Project</t>
  </si>
  <si>
    <t>Y</t>
  </si>
  <si>
    <t>Nevada State Police - Dignitary Protection Detail</t>
  </si>
  <si>
    <t>Nevada State Police Special Response Team</t>
  </si>
  <si>
    <t>Z</t>
  </si>
  <si>
    <t>Nevada State Police - Highway Patrol</t>
  </si>
  <si>
    <t>Nevada State Police - Elko Security Upgrade</t>
  </si>
  <si>
    <t>W</t>
  </si>
  <si>
    <t>Nevada Department of Transportation - Cybersecurity</t>
  </si>
  <si>
    <t>NDOT HSGP/SHSG Cybersecurity</t>
  </si>
  <si>
    <t>NDOT HSGP/SHSG Cybersecurity Physical Access Controls</t>
  </si>
  <si>
    <t>AC</t>
  </si>
  <si>
    <t>Sparks Police Department</t>
  </si>
  <si>
    <t>Autonomous Drone Infrastructure for Emergency Response and Community Resilience</t>
  </si>
  <si>
    <t>AA</t>
  </si>
  <si>
    <t>Nye County</t>
  </si>
  <si>
    <t>Nye County Phase II-Cyber-Security Program Development; Business Impact Assessment</t>
  </si>
  <si>
    <t>AB</t>
  </si>
  <si>
    <t>Office of Cyber Defense Coordination</t>
  </si>
  <si>
    <t>FY25 SOC/SIEM</t>
  </si>
  <si>
    <t>AD</t>
  </si>
  <si>
    <t>Northern Nevada Cyber Center</t>
  </si>
  <si>
    <t>Submission Subtotals</t>
  </si>
  <si>
    <t>SHSP IJ Totals</t>
  </si>
  <si>
    <t>SHSP FY25 Target Allocation</t>
  </si>
  <si>
    <t>SHSP Req IJ Alloc</t>
  </si>
  <si>
    <t>SHSP M&amp;A Withheld (5%)</t>
  </si>
  <si>
    <t>Difference</t>
  </si>
  <si>
    <t>SHSP Available - LEFT TO ALLOCATE TO PROJECTS</t>
  </si>
  <si>
    <t>UASI Totals</t>
  </si>
  <si>
    <t>LETPA Required (35%)</t>
  </si>
  <si>
    <t>LETPA Actual</t>
  </si>
  <si>
    <t>Above Cutoff</t>
  </si>
  <si>
    <t>What is left to Allocate (negative = over)</t>
  </si>
  <si>
    <t>HSGP Totals</t>
  </si>
  <si>
    <t>IJ1</t>
  </si>
  <si>
    <t>IJ2</t>
  </si>
  <si>
    <t>IJ4</t>
  </si>
  <si>
    <t>IJ5</t>
  </si>
  <si>
    <t>IJ6</t>
  </si>
  <si>
    <t>Overall</t>
  </si>
  <si>
    <t>Title</t>
  </si>
  <si>
    <t>Soft Targets/Crowded Places</t>
  </si>
  <si>
    <t>Cybersecurity</t>
  </si>
  <si>
    <t>Election Security</t>
  </si>
  <si>
    <t>Overall Minimum Spend</t>
  </si>
  <si>
    <t>Percentage</t>
  </si>
  <si>
    <t>Meeting Materials for items V/VI</t>
  </si>
  <si>
    <t>UAWG RANK</t>
  </si>
  <si>
    <t xml:space="preserve">UAWG ID </t>
  </si>
  <si>
    <t>LETPA</t>
  </si>
  <si>
    <t>Supporting Homeland Security Task Forces and Fusion Centers</t>
  </si>
  <si>
    <t>Southern Nevada CERT Volunteer Program</t>
  </si>
  <si>
    <t>Southern Nevada Community Emergency Response Team</t>
  </si>
  <si>
    <t>Clark County Fire - Office of Emergency Management (OEM)</t>
  </si>
  <si>
    <t xml:space="preserve">CCFD Elections Security </t>
  </si>
  <si>
    <t xml:space="preserve">Long-term Vulnerability Reduction </t>
  </si>
  <si>
    <t xml:space="preserve">Southern Nevada Incident Management </t>
  </si>
  <si>
    <t>THIRA/SPR</t>
  </si>
  <si>
    <t xml:space="preserve">Threats and Hazards Identification </t>
  </si>
  <si>
    <t>Fusion Center Update and Expansion</t>
  </si>
  <si>
    <t>LVMPD Coordinated Tactical Emergency Response - UASI 25</t>
  </si>
  <si>
    <t>LVMPD Cyber Program - UASI 25</t>
  </si>
  <si>
    <t>AJ</t>
  </si>
  <si>
    <t>SNCTC Drone Ops Center - UASI 25</t>
  </si>
  <si>
    <t>SNCTC Sustain - UASI 25</t>
  </si>
  <si>
    <t>AO</t>
  </si>
  <si>
    <t>UASI SUSTAIN - ARMOR Warranties</t>
  </si>
  <si>
    <t>AP</t>
  </si>
  <si>
    <t>Southern Nevada Health District</t>
  </si>
  <si>
    <t>SNCTC SNHD Public Health Preparedness Analyst</t>
  </si>
  <si>
    <t>NLVFD Decon Enhancement Program</t>
  </si>
  <si>
    <t>Las Vegas Fire &amp; Rescue</t>
  </si>
  <si>
    <t>FFY2025 UASI - Metropolitan Medical Response System (MMRS) - Maintain</t>
  </si>
  <si>
    <t>City of Henderson</t>
  </si>
  <si>
    <t>Police - Armored SWAT Vehicle</t>
  </si>
  <si>
    <t>CCFD Mobile Command Vehicle (MCV)</t>
  </si>
  <si>
    <t>Las Vegas Valley Air-Monitoring Equipment Upgrade</t>
  </si>
  <si>
    <t xml:space="preserve">CCFD Tethered Drone </t>
  </si>
  <si>
    <t>AN</t>
  </si>
  <si>
    <t>UASI Enhance - ARMOR Robot</t>
  </si>
  <si>
    <t>Utilities - Backup Generators</t>
  </si>
  <si>
    <t>EM EOC and Alternate EOC Upgrades</t>
  </si>
  <si>
    <t>Clark County Water Reclamation District</t>
  </si>
  <si>
    <t>Chemical Feed Site Cameras</t>
  </si>
  <si>
    <t>AF</t>
  </si>
  <si>
    <t>LVMPD Incident Communications - UASI 25</t>
  </si>
  <si>
    <t>AI</t>
  </si>
  <si>
    <t>SNCTC DOC Project - UASI 25</t>
  </si>
  <si>
    <t>Fire - Tethered Drones</t>
  </si>
  <si>
    <t>AG</t>
  </si>
  <si>
    <t>LVMPD SWAT Overwatch Program - UASI 25</t>
  </si>
  <si>
    <t>AM</t>
  </si>
  <si>
    <t>UASI Enhance - ARMOR HAZMAT Capabilities</t>
  </si>
  <si>
    <t xml:space="preserve">Shelter Trailer </t>
  </si>
  <si>
    <t xml:space="preserve">Mass Care Services </t>
  </si>
  <si>
    <t xml:space="preserve">Critical Infrastructure Mobile Trailer Cameras </t>
  </si>
  <si>
    <t>Bomb Response 2025</t>
  </si>
  <si>
    <t>STRAX Cameras</t>
  </si>
  <si>
    <t>AL</t>
  </si>
  <si>
    <t>UASI Enhance - ARMOR Critical Response</t>
  </si>
  <si>
    <t>AH</t>
  </si>
  <si>
    <t>RTCC Infrastructure Updates</t>
  </si>
  <si>
    <t>LVMPD CIKR Perimeter Robotics</t>
  </si>
  <si>
    <t>City of Las Vegas Department of Public Safety</t>
  </si>
  <si>
    <t>Real-Time Threat Detection and Intelligence Integration for Soft Target Protection</t>
  </si>
  <si>
    <t>Submersible Pumps</t>
  </si>
  <si>
    <t xml:space="preserve">CCFD Portable Showers &amp; Toilets </t>
  </si>
  <si>
    <t>FFY2025 UASI - Metropolitan Medical Response System (MMRS) - New</t>
  </si>
  <si>
    <t xml:space="preserve">CCFD Rescue Mannequins - HAC </t>
  </si>
  <si>
    <t>DSD Border Security Program</t>
  </si>
  <si>
    <t>Coroner Mobile CT</t>
  </si>
  <si>
    <t xml:space="preserve">Fatality Management Services </t>
  </si>
  <si>
    <t>UASI IJ  Subtotals</t>
  </si>
  <si>
    <t>UASI FY25 Target Allocation</t>
  </si>
  <si>
    <t>UASI Req IJ Alloc</t>
  </si>
  <si>
    <t>UASI M&amp;A Withheld (5%)</t>
  </si>
  <si>
    <t>UASI Available - LEFT TO ALLOCATE TO PROJECTS</t>
  </si>
  <si>
    <t>SHSP IJ Subtotals</t>
  </si>
  <si>
    <t xml:space="preserve">Above Cutoff </t>
  </si>
  <si>
    <t>HSGP  IJ Subtotals</t>
  </si>
  <si>
    <t>HSGP Req IJ Alloc</t>
  </si>
  <si>
    <t>FFY22 HSGP - URBAN AREA SECURITY INITIATIVE (UASI) PROJECT SUBMISSIONS</t>
  </si>
  <si>
    <t>UASI RANK</t>
  </si>
  <si>
    <t xml:space="preserve">UASI ID </t>
  </si>
  <si>
    <t>Proposal Title</t>
  </si>
  <si>
    <t>FY22 SCTBM</t>
  </si>
  <si>
    <t>FY22 Mission Area(s)</t>
  </si>
  <si>
    <t>FY22 Core Capability(s)</t>
  </si>
  <si>
    <t>Requested Amount FY21</t>
  </si>
  <si>
    <t>Difference Between FY21 and FY22</t>
  </si>
  <si>
    <t>Requested Amount FFY22</t>
  </si>
  <si>
    <t>Does this Project support a FY22 National Priority?</t>
  </si>
  <si>
    <t>IJ #1 - Soft Targets/Crowded Places</t>
  </si>
  <si>
    <t>IJ #2 - Information and Intelligence Sharing</t>
  </si>
  <si>
    <t>IJ #3 - Domestic Violent Extremism</t>
  </si>
  <si>
    <t>IJ #4 - Cybersecurity</t>
  </si>
  <si>
    <t>IJ #5- Community Preparedness and Resilience</t>
  </si>
  <si>
    <t>IJ #6 - Election Security</t>
  </si>
  <si>
    <r>
      <rPr>
        <b/>
        <sz val="11"/>
        <color theme="0"/>
        <rFont val="Calibri"/>
        <family val="2"/>
        <scheme val="minor"/>
      </rPr>
      <t xml:space="preserve">PROJECT REVIEW COMMENTS </t>
    </r>
    <r>
      <rPr>
        <sz val="11"/>
        <color theme="0"/>
        <rFont val="Calibri"/>
        <family val="2"/>
        <scheme val="minor"/>
      </rPr>
      <t>- 1) Check data on spreadsheet versus Zoom application, is the information translated correctly?; 2) Is something unclear on the project request needing clarification?; 3) Is the funding stream requested appropriate?; 4) Did the jurisdiction participate in the THIRA? - What other questions do you have about this project?</t>
    </r>
  </si>
  <si>
    <t>MAINTAIN - SC</t>
  </si>
  <si>
    <t>LESS</t>
  </si>
  <si>
    <t>SUSTAIN</t>
  </si>
  <si>
    <t>Emergency Alerting and Mass Notification</t>
  </si>
  <si>
    <t>EAS</t>
  </si>
  <si>
    <t>All</t>
  </si>
  <si>
    <t>MORE</t>
  </si>
  <si>
    <t>S. NV CERT</t>
  </si>
  <si>
    <t>Mitigation</t>
  </si>
  <si>
    <t>Metropolitan Medical Response System</t>
  </si>
  <si>
    <t>Metropolitan Medical Response System (UASI)</t>
  </si>
  <si>
    <t>Response</t>
  </si>
  <si>
    <t>State Priority</t>
  </si>
  <si>
    <t>Clark County Fire Department/Office of Emergency Management-Emergency Management Operational Coordination Maintenance</t>
  </si>
  <si>
    <t>SAME</t>
  </si>
  <si>
    <t>EOC Enhancements</t>
  </si>
  <si>
    <t>Clark County Fire Department/Southern Nevada Incident Management Team Sustainment</t>
  </si>
  <si>
    <t>Urban/Rural Frontier HAZMAT</t>
  </si>
  <si>
    <t>Southern Nevada Counter Terrorism Center UASI Sustain</t>
  </si>
  <si>
    <t>SNCTC</t>
  </si>
  <si>
    <t>THIRA/UASI</t>
  </si>
  <si>
    <t>State of NV DEM NIMS</t>
  </si>
  <si>
    <t>Clark County, SNCTC Fusion Center Public Health Analyst</t>
  </si>
  <si>
    <t>SNCTC SNHD Fusion Center Analyst</t>
  </si>
  <si>
    <t>Protection</t>
  </si>
  <si>
    <t>City of Las Vegas - LVFR Bomb Squad</t>
  </si>
  <si>
    <t>Southern Nevada X-Ray Compatability</t>
  </si>
  <si>
    <t>NEW - COMP</t>
  </si>
  <si>
    <t>Special Event Surveillance Cameras</t>
  </si>
  <si>
    <t>Mobile Surveilance Trailer and Cameras</t>
  </si>
  <si>
    <t>BUILD</t>
  </si>
  <si>
    <t>Las Vegas Fire &amp; Rescue,  CBRNE Training, Intent - Allow personnel to attend multiday training on duty</t>
  </si>
  <si>
    <t>City of Las Vegas - LVFR CBRNE Training</t>
  </si>
  <si>
    <t>Clark County Fire Department MACTAC</t>
  </si>
  <si>
    <t>Combatting Domestic Violent Extremism</t>
  </si>
  <si>
    <t>Clark County Fire Department MCI Trailer Sustainment</t>
  </si>
  <si>
    <t>CCFD MCI Trailer-sustainment</t>
  </si>
  <si>
    <t>LVMPD Coordinated Tactical and Emergency Response</t>
  </si>
  <si>
    <t>FY22 Primary EOC Physical Security Fencing Project</t>
  </si>
  <si>
    <t>COOP</t>
  </si>
  <si>
    <t>Clark County Fire Department Heavy Rescue Tractor</t>
  </si>
  <si>
    <t>CCFD  Heavy Rescue Tractor</t>
  </si>
  <si>
    <t>Clark County Fire Department Rural/Wildland Interface Response Capacity</t>
  </si>
  <si>
    <t>CCFD Rural/Wildland Interface Response Capacity</t>
  </si>
  <si>
    <t>Clark County Fire Department Truck/Air Compressor Modular Trailer</t>
  </si>
  <si>
    <t>CCFD Truck &amp; Air Compressor Modular Trailer</t>
  </si>
  <si>
    <t>Clark County Fire Department Investigations Canine Transporter</t>
  </si>
  <si>
    <t>Clark County Office of Emergency Management Community Outreach and Resilency</t>
  </si>
  <si>
    <t>CCFD Community Preparedness Outreach and Resilency</t>
  </si>
  <si>
    <t>Community Resilience</t>
  </si>
  <si>
    <t>LVMPD Coordinated Tactical and Emergency Response - Robot Dog</t>
  </si>
  <si>
    <t>Clark County Office of the Coroner/Medical Examiner</t>
  </si>
  <si>
    <t>Clark County office of the Coroner/Medical Examiner Mass Fatality Surge Morgue Equipment</t>
  </si>
  <si>
    <t>CCOCME Mass Fatality Surge Morgue Equipment</t>
  </si>
  <si>
    <t>Mass Fatality</t>
  </si>
  <si>
    <t>SNACC Tower/ Astro Site Repeater</t>
  </si>
  <si>
    <t>SNACC Repeater and tower</t>
  </si>
  <si>
    <t>Operational Communication</t>
  </si>
  <si>
    <t>WITHDRAWN</t>
  </si>
  <si>
    <t>Fire Investigation Scene Equipment-Cameras</t>
  </si>
  <si>
    <t>UASI IJ Subtotals</t>
  </si>
  <si>
    <t>UASI FFY22 Allocation - SEE NOFO</t>
  </si>
  <si>
    <t>DEM (UASI) M&amp;A Withheld (5%)</t>
  </si>
  <si>
    <t>LETPA Required (30%)</t>
  </si>
  <si>
    <t>SHSP IJ  Subtotals</t>
  </si>
  <si>
    <t>MAINTAINED SCTBM</t>
  </si>
  <si>
    <t>ENHANCED Projects or New Projects</t>
  </si>
  <si>
    <t>This table is linked to the SHSP tab - you have to change the information in the SHSP tab, not here.</t>
  </si>
  <si>
    <t>Available Competitive (UASI Avail minus SCTBM)</t>
  </si>
  <si>
    <t>Current Competitive Total (NEW/ENHANCE)</t>
  </si>
  <si>
    <t>Difference Competitive (Should be Zero if balanced)</t>
  </si>
  <si>
    <t>Above Redline (Should match V34 if balanced)</t>
  </si>
  <si>
    <t>What's Left to Allocate (negative = over)</t>
  </si>
  <si>
    <t>IJ3</t>
  </si>
  <si>
    <t>Domestic Violent Extremism</t>
  </si>
  <si>
    <t>Community Preparedness and Resilience</t>
  </si>
  <si>
    <t xml:space="preserve">Level or less </t>
  </si>
  <si>
    <t xml:space="preserve">More </t>
  </si>
  <si>
    <t xml:space="preserve">New/Enhance </t>
  </si>
  <si>
    <t>Fund Level Request</t>
  </si>
  <si>
    <t>Build/Sustain</t>
  </si>
  <si>
    <t>Funding Source</t>
  </si>
  <si>
    <t>Support Natl Priority?</t>
  </si>
  <si>
    <t>FY22 SCPTBM</t>
  </si>
  <si>
    <t>Mission Areas</t>
  </si>
  <si>
    <t>Core Capability</t>
  </si>
  <si>
    <t>ENHANCE - COMP</t>
  </si>
  <si>
    <t>Prevention</t>
  </si>
  <si>
    <t>Access Control and Identity Verification</t>
  </si>
  <si>
    <t>Consolidated Bomb Squad</t>
  </si>
  <si>
    <t>Critical Transportation</t>
  </si>
  <si>
    <t>Enhancing Information Sharing and Intelligence and Sharing and Analysis and cooperation with federal agencies including DHS</t>
  </si>
  <si>
    <t>Recovery</t>
  </si>
  <si>
    <t>Economic Recovery</t>
  </si>
  <si>
    <t>Elko Bomb Squad</t>
  </si>
  <si>
    <t>Fatality Management Services</t>
  </si>
  <si>
    <t>Elko County CERT</t>
  </si>
  <si>
    <t>Fire Management and Suppression</t>
  </si>
  <si>
    <t>Las Vegas ARMOR</t>
  </si>
  <si>
    <t>Forensics and Attribution</t>
  </si>
  <si>
    <t>Las Vegas Bomb Squad</t>
  </si>
  <si>
    <t>Health and Social Services</t>
  </si>
  <si>
    <t>Housing</t>
  </si>
  <si>
    <t>Infrastructure Systems</t>
  </si>
  <si>
    <t>NTAC</t>
  </si>
  <si>
    <t>Intelligence and Information Sharing</t>
  </si>
  <si>
    <t>NV Disaster Recovery Framework</t>
  </si>
  <si>
    <t>NV PDA Tool</t>
  </si>
  <si>
    <t>Logistics and Supply Chain Management</t>
  </si>
  <si>
    <t>Logn-term Vulnerability Reduction</t>
  </si>
  <si>
    <t>Mass Care Services</t>
  </si>
  <si>
    <t>Mass Search and Rescue Operations</t>
  </si>
  <si>
    <t>Statewide Tribal CERT</t>
  </si>
  <si>
    <t>Natural and Cultural Resources</t>
  </si>
  <si>
    <t>On-Scene Security, Protection, and Law Enforcement</t>
  </si>
  <si>
    <t>Tahoe-Douglas Bomb Squad</t>
  </si>
  <si>
    <t>Operational Coordination</t>
  </si>
  <si>
    <t>Physical Protective Measures</t>
  </si>
  <si>
    <t>Washoe County CERT</t>
  </si>
  <si>
    <t>Public Health, Healthcare, and Emergency Medical Services</t>
  </si>
  <si>
    <t>Public Information and Warning</t>
  </si>
  <si>
    <t>Risk and Disaster Resilience Assessment</t>
  </si>
  <si>
    <t>Risk Management for Protection Programs and Activities</t>
  </si>
  <si>
    <t>Situational Assessment</t>
  </si>
  <si>
    <t>Supply Chain Integrity and Security</t>
  </si>
  <si>
    <t>Threats and Hazards Identification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</si>
</sst>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8" formatCode="&quot;$&quot;#,##0.00_);[Red]\(&quot;$&quot;#,##0.00\)"/>
    <numFmt numFmtId="44" formatCode="_(&quot;$&quot;* #,##0.00_);_(&quot;$&quot;* \(#,##0.00\);_(&quot;$&quot;* &quot;-&quot;??_);_(@_)"/>
    <numFmt numFmtId="164" formatCode="_([$$-409]* #,##0.00_);_([$$-409]* \(#,##0.00\);_([$$-409]* &quot;-&quot;??_);_(@_)"/>
  </numFmts>
  <fonts count="41"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8"/>
      <color theme="1"/>
      <name val="Calibri"/>
      <family val="2"/>
      <scheme val="minor"/>
    </font>
    <font>
      <b/>
      <sz val="11"/>
      <color rgb="FF0000FF"/>
      <name val="Calibri"/>
      <family val="2"/>
      <scheme val="minor"/>
    </font>
    <font>
      <b/>
      <sz val="11"/>
      <color rgb="FF00B050"/>
      <name val="Calibri"/>
      <family val="2"/>
      <scheme val="minor"/>
    </font>
    <font>
      <sz val="11"/>
      <color theme="0" tint="-0.34998626667073579"/>
      <name val="Calibri"/>
      <family val="2"/>
      <scheme val="minor"/>
    </font>
    <font>
      <b/>
      <sz val="11"/>
      <name val="Calibri"/>
      <family val="2"/>
      <scheme val="minor"/>
    </font>
    <font>
      <b/>
      <sz val="12"/>
      <color theme="1"/>
      <name val="Calibri"/>
      <family val="2"/>
      <scheme val="minor"/>
    </font>
    <font>
      <sz val="11"/>
      <name val="Calibri"/>
      <family val="2"/>
      <scheme val="minor"/>
    </font>
    <font>
      <sz val="14"/>
      <color theme="1"/>
      <name val="Calibri"/>
      <family val="2"/>
      <scheme val="minor"/>
    </font>
    <font>
      <b/>
      <sz val="12"/>
      <name val="Calibri"/>
      <family val="2"/>
      <scheme val="minor"/>
    </font>
    <font>
      <sz val="12"/>
      <color theme="1"/>
      <name val="Calibri"/>
      <family val="2"/>
      <scheme val="minor"/>
    </font>
    <font>
      <sz val="8"/>
      <name val="Calibri"/>
      <family val="2"/>
      <scheme val="minor"/>
    </font>
    <font>
      <b/>
      <sz val="11"/>
      <color theme="9" tint="-0.249977111117893"/>
      <name val="Calibri"/>
      <family val="2"/>
      <scheme val="minor"/>
    </font>
    <font>
      <b/>
      <i/>
      <sz val="11"/>
      <color rgb="FFFF0000"/>
      <name val="Calibri"/>
      <family val="2"/>
      <scheme val="minor"/>
    </font>
    <font>
      <b/>
      <i/>
      <sz val="11"/>
      <color theme="1"/>
      <name val="Calibri"/>
      <family val="2"/>
      <scheme val="minor"/>
    </font>
    <font>
      <b/>
      <sz val="24"/>
      <color theme="1"/>
      <name val="Calibri"/>
      <family val="2"/>
      <scheme val="minor"/>
    </font>
    <font>
      <b/>
      <sz val="28"/>
      <color theme="1"/>
      <name val="Calibri"/>
      <family val="2"/>
      <scheme val="minor"/>
    </font>
    <font>
      <b/>
      <sz val="14"/>
      <color theme="1"/>
      <name val="Calibri"/>
      <family val="2"/>
      <scheme val="minor"/>
    </font>
    <font>
      <b/>
      <sz val="36"/>
      <name val="Calibri"/>
      <family val="2"/>
      <scheme val="minor"/>
    </font>
    <font>
      <b/>
      <sz val="18"/>
      <color rgb="FFFF0000"/>
      <name val="Calibri"/>
      <family val="2"/>
      <scheme val="minor"/>
    </font>
    <font>
      <b/>
      <sz val="11"/>
      <color rgb="FF000000"/>
      <name val="Arial"/>
      <family val="2"/>
    </font>
    <font>
      <b/>
      <strike/>
      <sz val="36"/>
      <name val="Calibri"/>
      <family val="2"/>
      <scheme val="minor"/>
    </font>
    <font>
      <b/>
      <strike/>
      <sz val="11"/>
      <color theme="0"/>
      <name val="Calibri"/>
      <family val="2"/>
      <scheme val="minor"/>
    </font>
    <font>
      <b/>
      <strike/>
      <sz val="11"/>
      <color theme="1"/>
      <name val="Calibri"/>
      <family val="2"/>
      <scheme val="minor"/>
    </font>
  </fonts>
  <fills count="4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1"/>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00B050"/>
        <bgColor indexed="64"/>
      </patternFill>
    </fill>
    <fill>
      <patternFill patternType="solid">
        <fgColor rgb="FF0000FF"/>
        <bgColor indexed="64"/>
      </patternFill>
    </fill>
    <fill>
      <patternFill patternType="solid">
        <fgColor rgb="FFFF0000"/>
        <bgColor indexed="64"/>
      </patternFill>
    </fill>
    <fill>
      <patternFill patternType="solid">
        <fgColor theme="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2"/>
        <bgColor indexed="64"/>
      </patternFill>
    </fill>
  </fills>
  <borders count="13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diagonal/>
    </border>
    <border>
      <left/>
      <right style="thin">
        <color auto="1"/>
      </right>
      <top/>
      <bottom style="thin">
        <color auto="1"/>
      </bottom>
      <diagonal/>
    </border>
    <border>
      <left/>
      <right/>
      <top/>
      <bottom style="thin">
        <color auto="1"/>
      </bottom>
      <diagonal/>
    </border>
    <border>
      <left style="medium">
        <color auto="1"/>
      </left>
      <right style="medium">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bottom/>
      <diagonal/>
    </border>
    <border>
      <left style="medium">
        <color auto="1"/>
      </left>
      <right style="thin">
        <color auto="1"/>
      </right>
      <top/>
      <bottom style="medium">
        <color auto="1"/>
      </bottom>
      <diagonal/>
    </border>
    <border>
      <left/>
      <right style="thin">
        <color auto="1"/>
      </right>
      <top/>
      <bottom style="medium">
        <color auto="1"/>
      </bottom>
      <diagonal/>
    </border>
    <border>
      <left style="thin">
        <color auto="1"/>
      </left>
      <right/>
      <top style="thin">
        <color auto="1"/>
      </top>
      <bottom/>
      <diagonal/>
    </border>
    <border>
      <left style="thin">
        <color auto="1"/>
      </left>
      <right/>
      <top style="thin">
        <color auto="1"/>
      </top>
      <bottom style="thin">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top/>
      <bottom style="medium">
        <color auto="1"/>
      </bottom>
      <diagonal/>
    </border>
    <border>
      <left style="thin">
        <color auto="1"/>
      </left>
      <right/>
      <top/>
      <bottom style="thin">
        <color auto="1"/>
      </bottom>
      <diagonal/>
    </border>
    <border>
      <left style="thin">
        <color theme="0"/>
      </left>
      <right style="thin">
        <color theme="0"/>
      </right>
      <top style="medium">
        <color auto="1"/>
      </top>
      <bottom style="medium">
        <color auto="1"/>
      </bottom>
      <diagonal/>
    </border>
    <border>
      <left style="thin">
        <color theme="0"/>
      </left>
      <right style="thin">
        <color auto="1"/>
      </right>
      <top style="medium">
        <color auto="1"/>
      </top>
      <bottom style="medium">
        <color auto="1"/>
      </bottom>
      <diagonal/>
    </border>
    <border>
      <left style="thin">
        <color auto="1"/>
      </left>
      <right style="thin">
        <color theme="0"/>
      </right>
      <top style="medium">
        <color auto="1"/>
      </top>
      <bottom style="medium">
        <color auto="1"/>
      </bottom>
      <diagonal/>
    </border>
    <border>
      <left/>
      <right style="thin">
        <color theme="0"/>
      </right>
      <top style="medium">
        <color auto="1"/>
      </top>
      <bottom style="medium">
        <color auto="1"/>
      </bottom>
      <diagonal/>
    </border>
    <border>
      <left style="thin">
        <color theme="0"/>
      </left>
      <right/>
      <top style="medium">
        <color auto="1"/>
      </top>
      <bottom style="medium">
        <color auto="1"/>
      </bottom>
      <diagonal/>
    </border>
    <border>
      <left style="thin">
        <color auto="1"/>
      </left>
      <right/>
      <top/>
      <bottom/>
      <diagonal/>
    </border>
    <border>
      <left style="medium">
        <color auto="1"/>
      </left>
      <right/>
      <top style="thin">
        <color auto="1"/>
      </top>
      <bottom style="medium">
        <color auto="1"/>
      </bottom>
      <diagonal/>
    </border>
    <border>
      <left style="medium">
        <color auto="1"/>
      </left>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top style="medium">
        <color auto="1"/>
      </top>
      <bottom/>
      <diagonal/>
    </border>
    <border>
      <left style="thin">
        <color theme="0"/>
      </left>
      <right style="thin">
        <color theme="0"/>
      </right>
      <top style="medium">
        <color auto="1"/>
      </top>
      <bottom/>
      <diagonal/>
    </border>
    <border>
      <left style="thin">
        <color auto="1"/>
      </left>
      <right/>
      <top style="medium">
        <color auto="1"/>
      </top>
      <bottom style="medium">
        <color auto="1"/>
      </bottom>
      <diagonal/>
    </border>
    <border>
      <left style="medium">
        <color auto="1"/>
      </left>
      <right style="medium">
        <color auto="1"/>
      </right>
      <top/>
      <bottom style="thin">
        <color auto="1"/>
      </bottom>
      <diagonal/>
    </border>
    <border>
      <left style="medium">
        <color auto="1"/>
      </left>
      <right style="thin">
        <color auto="1"/>
      </right>
      <top style="medium">
        <color auto="1"/>
      </top>
      <bottom style="medium">
        <color auto="1"/>
      </bottom>
      <diagonal/>
    </border>
    <border>
      <left style="thick">
        <color auto="1"/>
      </left>
      <right/>
      <top style="medium">
        <color auto="1"/>
      </top>
      <bottom style="medium">
        <color auto="1"/>
      </bottom>
      <diagonal/>
    </border>
    <border>
      <left style="thick">
        <color auto="1"/>
      </left>
      <right/>
      <top/>
      <bottom style="thin">
        <color auto="1"/>
      </bottom>
      <diagonal/>
    </border>
    <border>
      <left style="thick">
        <color auto="1"/>
      </left>
      <right/>
      <top style="thin">
        <color auto="1"/>
      </top>
      <bottom style="thin">
        <color auto="1"/>
      </bottom>
      <diagonal/>
    </border>
    <border>
      <left style="thin">
        <color auto="1"/>
      </left>
      <right style="medium">
        <color auto="1"/>
      </right>
      <top style="thin">
        <color auto="1"/>
      </top>
      <bottom/>
      <diagonal/>
    </border>
    <border>
      <left style="thin">
        <color auto="1"/>
      </left>
      <right style="thin">
        <color auto="1"/>
      </right>
      <top/>
      <bottom style="thin">
        <color theme="1"/>
      </bottom>
      <diagonal/>
    </border>
    <border>
      <left style="thick">
        <color auto="1"/>
      </left>
      <right/>
      <top/>
      <bottom style="thin">
        <color theme="1"/>
      </bottom>
      <diagonal/>
    </border>
    <border>
      <left style="medium">
        <color auto="1"/>
      </left>
      <right style="thin">
        <color auto="1"/>
      </right>
      <top/>
      <bottom style="thin">
        <color theme="1"/>
      </bottom>
      <diagonal/>
    </border>
    <border>
      <left style="thin">
        <color auto="1"/>
      </left>
      <right style="medium">
        <color auto="1"/>
      </right>
      <top/>
      <bottom style="thin">
        <color theme="1"/>
      </bottom>
      <diagonal/>
    </border>
    <border>
      <left style="medium">
        <color auto="1"/>
      </left>
      <right style="medium">
        <color auto="1"/>
      </right>
      <top/>
      <bottom style="thin">
        <color theme="1"/>
      </bottom>
      <diagonal/>
    </border>
    <border>
      <left style="thin">
        <color auto="1"/>
      </left>
      <right style="thick">
        <color auto="1"/>
      </right>
      <top/>
      <bottom style="thin">
        <color auto="1"/>
      </bottom>
      <diagonal/>
    </border>
    <border>
      <left style="thin">
        <color auto="1"/>
      </left>
      <right style="thin">
        <color auto="1"/>
      </right>
      <top style="thin">
        <color auto="1"/>
      </top>
      <bottom style="thick">
        <color rgb="FF7030A0"/>
      </bottom>
      <diagonal/>
    </border>
    <border>
      <left style="thick">
        <color auto="1"/>
      </left>
      <right/>
      <top style="thin">
        <color auto="1"/>
      </top>
      <bottom style="thick">
        <color rgb="FF7030A0"/>
      </bottom>
      <diagonal/>
    </border>
    <border>
      <left style="medium">
        <color auto="1"/>
      </left>
      <right style="thin">
        <color auto="1"/>
      </right>
      <top style="thin">
        <color auto="1"/>
      </top>
      <bottom style="thick">
        <color rgb="FF7030A0"/>
      </bottom>
      <diagonal/>
    </border>
    <border>
      <left style="thin">
        <color auto="1"/>
      </left>
      <right style="medium">
        <color auto="1"/>
      </right>
      <top style="thin">
        <color auto="1"/>
      </top>
      <bottom style="thick">
        <color rgb="FF7030A0"/>
      </bottom>
      <diagonal/>
    </border>
    <border>
      <left style="medium">
        <color auto="1"/>
      </left>
      <right style="medium">
        <color auto="1"/>
      </right>
      <top style="thin">
        <color auto="1"/>
      </top>
      <bottom style="thick">
        <color rgb="FF7030A0"/>
      </bottom>
      <diagonal/>
    </border>
    <border>
      <left/>
      <right/>
      <top style="thin">
        <color auto="1"/>
      </top>
      <bottom style="thin">
        <color auto="1"/>
      </bottom>
      <diagonal/>
    </border>
    <border>
      <left style="thin">
        <color auto="1"/>
      </left>
      <right style="thick">
        <color auto="1"/>
      </right>
      <top style="thin">
        <color auto="1"/>
      </top>
      <bottom style="thin">
        <color auto="1"/>
      </bottom>
      <diagonal/>
    </border>
    <border>
      <left style="thin">
        <color auto="1"/>
      </left>
      <right style="thin">
        <color auto="1"/>
      </right>
      <top style="thin">
        <color auto="1"/>
      </top>
      <bottom style="medium">
        <color rgb="FFFF0000"/>
      </bottom>
      <diagonal/>
    </border>
    <border>
      <left style="thin">
        <color auto="1"/>
      </left>
      <right/>
      <top style="thin">
        <color auto="1"/>
      </top>
      <bottom style="medium">
        <color rgb="FFFF0000"/>
      </bottom>
      <diagonal/>
    </border>
    <border>
      <left style="thick">
        <color auto="1"/>
      </left>
      <right/>
      <top style="thin">
        <color auto="1"/>
      </top>
      <bottom style="medium">
        <color rgb="FFFF0000"/>
      </bottom>
      <diagonal/>
    </border>
    <border>
      <left style="medium">
        <color auto="1"/>
      </left>
      <right style="thin">
        <color auto="1"/>
      </right>
      <top style="thin">
        <color auto="1"/>
      </top>
      <bottom style="medium">
        <color rgb="FFFF0000"/>
      </bottom>
      <diagonal/>
    </border>
    <border>
      <left style="thin">
        <color auto="1"/>
      </left>
      <right style="medium">
        <color auto="1"/>
      </right>
      <top style="thin">
        <color auto="1"/>
      </top>
      <bottom style="medium">
        <color rgb="FFFF0000"/>
      </bottom>
      <diagonal/>
    </border>
    <border>
      <left style="medium">
        <color auto="1"/>
      </left>
      <right style="medium">
        <color auto="1"/>
      </right>
      <top style="thin">
        <color auto="1"/>
      </top>
      <bottom style="medium">
        <color rgb="FFFF0000"/>
      </bottom>
      <diagonal/>
    </border>
    <border>
      <left/>
      <right/>
      <top style="thin">
        <color auto="1"/>
      </top>
      <bottom style="medium">
        <color rgb="FFFF0000"/>
      </bottom>
      <diagonal/>
    </border>
    <border>
      <left style="thick">
        <color auto="1"/>
      </left>
      <right/>
      <top/>
      <bottom/>
      <diagonal/>
    </border>
    <border>
      <left style="medium">
        <color auto="1"/>
      </left>
      <right style="thin">
        <color auto="1"/>
      </right>
      <top/>
      <bottom/>
      <diagonal/>
    </border>
    <border>
      <left style="thin">
        <color auto="1"/>
      </left>
      <right style="medium">
        <color auto="1"/>
      </right>
      <top/>
      <bottom/>
      <diagonal/>
    </border>
    <border>
      <left style="medium">
        <color auto="1"/>
      </left>
      <right style="medium">
        <color auto="1"/>
      </right>
      <top/>
      <bottom/>
      <diagonal/>
    </border>
    <border>
      <left style="thin">
        <color auto="1"/>
      </left>
      <right style="thin">
        <color auto="1"/>
      </right>
      <top/>
      <bottom style="medium">
        <color auto="1"/>
      </bottom>
      <diagonal/>
    </border>
    <border>
      <left style="thick">
        <color auto="1"/>
      </left>
      <right/>
      <top/>
      <bottom style="medium">
        <color auto="1"/>
      </bottom>
      <diagonal/>
    </border>
    <border>
      <left style="thin">
        <color auto="1"/>
      </left>
      <right style="medium">
        <color auto="1"/>
      </right>
      <top/>
      <bottom style="medium">
        <color auto="1"/>
      </bottom>
      <diagonal/>
    </border>
    <border>
      <left style="medium">
        <color auto="1"/>
      </left>
      <right style="medium">
        <color auto="1"/>
      </right>
      <top/>
      <bottom style="medium">
        <color auto="1"/>
      </bottom>
      <diagonal/>
    </border>
    <border>
      <left style="medium">
        <color auto="1"/>
      </left>
      <right/>
      <top style="thin">
        <color auto="1"/>
      </top>
      <bottom/>
      <diagonal/>
    </border>
    <border>
      <left/>
      <right style="thin">
        <color auto="1"/>
      </right>
      <top style="thin">
        <color auto="1"/>
      </top>
      <bottom/>
      <diagonal/>
    </border>
    <border>
      <left style="medium">
        <color auto="1"/>
      </left>
      <right style="medium">
        <color auto="1"/>
      </right>
      <top style="thin">
        <color auto="1"/>
      </top>
      <bottom/>
      <diagonal/>
    </border>
    <border>
      <left style="thin">
        <color auto="1"/>
      </left>
      <right style="thin">
        <color auto="1"/>
      </right>
      <top style="medium">
        <color theme="4"/>
      </top>
      <bottom style="thin">
        <color auto="1"/>
      </bottom>
      <diagonal/>
    </border>
    <border>
      <left style="medium">
        <color auto="1"/>
      </left>
      <right style="medium">
        <color auto="1"/>
      </right>
      <top style="medium">
        <color theme="4"/>
      </top>
      <bottom style="thin">
        <color auto="1"/>
      </bottom>
      <diagonal/>
    </border>
    <border>
      <left style="medium">
        <color auto="1"/>
      </left>
      <right style="medium">
        <color auto="1"/>
      </right>
      <top style="thin">
        <color auto="1"/>
      </top>
      <bottom style="medium">
        <color rgb="FF7030A0"/>
      </bottom>
      <diagonal/>
    </border>
    <border>
      <left style="medium">
        <color auto="1"/>
      </left>
      <right/>
      <top style="medium">
        <color theme="4"/>
      </top>
      <bottom style="thin">
        <color auto="1"/>
      </bottom>
      <diagonal/>
    </border>
    <border>
      <left style="medium">
        <color auto="1"/>
      </left>
      <right/>
      <top style="thin">
        <color auto="1"/>
      </top>
      <bottom style="medium">
        <color rgb="FF7030A0"/>
      </bottom>
      <diagonal/>
    </border>
    <border>
      <left style="medium">
        <color auto="1"/>
      </left>
      <right/>
      <top/>
      <bottom style="thin">
        <color auto="1"/>
      </bottom>
      <diagonal/>
    </border>
    <border>
      <left style="medium">
        <color auto="1"/>
      </left>
      <right/>
      <top/>
      <bottom/>
      <diagonal/>
    </border>
    <border>
      <left style="thin">
        <color theme="0"/>
      </left>
      <right style="thin">
        <color theme="0"/>
      </right>
      <top/>
      <bottom/>
      <diagonal/>
    </border>
    <border>
      <left style="thin">
        <color theme="0"/>
      </left>
      <right style="thin">
        <color auto="1"/>
      </right>
      <top/>
      <bottom style="medium">
        <color auto="1"/>
      </bottom>
      <diagonal/>
    </border>
    <border>
      <left style="thin">
        <color auto="1"/>
      </left>
      <right style="thin">
        <color theme="0"/>
      </right>
      <top/>
      <bottom style="medium">
        <color auto="1"/>
      </bottom>
      <diagonal/>
    </border>
    <border>
      <left style="medium">
        <color auto="1"/>
      </left>
      <right/>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right style="medium">
        <color auto="1"/>
      </right>
      <top/>
      <bottom style="thin">
        <color auto="1"/>
      </bottom>
      <diagonal/>
    </border>
    <border>
      <left/>
      <right style="medium">
        <color auto="1"/>
      </right>
      <top style="thin">
        <color auto="1"/>
      </top>
      <bottom style="thin">
        <color auto="1"/>
      </bottom>
      <diagonal/>
    </border>
    <border>
      <left/>
      <right style="medium">
        <color auto="1"/>
      </right>
      <top style="thin">
        <color auto="1"/>
      </top>
      <bottom/>
      <diagonal/>
    </border>
    <border>
      <left/>
      <right style="medium">
        <color auto="1"/>
      </right>
      <top style="medium">
        <color auto="1"/>
      </top>
      <bottom style="thin">
        <color auto="1"/>
      </bottom>
      <diagonal/>
    </border>
    <border>
      <left/>
      <right style="medium">
        <color auto="1"/>
      </right>
      <top style="thin">
        <color auto="1"/>
      </top>
      <bottom style="medium">
        <color rgb="FF7030A0"/>
      </bottom>
      <diagonal/>
    </border>
    <border>
      <left/>
      <right style="thin">
        <color theme="0"/>
      </right>
      <top/>
      <bottom/>
      <diagonal/>
    </border>
    <border>
      <left style="thin">
        <color theme="0"/>
      </left>
      <right/>
      <top/>
      <bottom/>
      <diagonal/>
    </border>
    <border>
      <left style="thin">
        <color auto="1"/>
      </left>
      <right/>
      <top style="medium">
        <color theme="4"/>
      </top>
      <bottom style="thin">
        <color auto="1"/>
      </bottom>
      <diagonal/>
    </border>
    <border>
      <left/>
      <right style="medium">
        <color auto="1"/>
      </right>
      <top style="medium">
        <color theme="4"/>
      </top>
      <bottom style="thin">
        <color auto="1"/>
      </bottom>
      <diagonal/>
    </border>
    <border>
      <left/>
      <right style="thin">
        <color auto="1"/>
      </right>
      <top style="medium">
        <color auto="1"/>
      </top>
      <bottom/>
      <diagonal/>
    </border>
    <border>
      <left/>
      <right style="medium">
        <color auto="1"/>
      </right>
      <top/>
      <bottom style="medium">
        <color auto="1"/>
      </bottom>
      <diagonal/>
    </border>
    <border>
      <left style="thin">
        <color auto="1"/>
      </left>
      <right style="thin">
        <color auto="1"/>
      </right>
      <top style="thin">
        <color auto="1"/>
      </top>
      <bottom style="medium">
        <color rgb="FF000000"/>
      </bottom>
      <diagonal/>
    </border>
    <border>
      <left/>
      <right style="thin">
        <color auto="1"/>
      </right>
      <top/>
      <bottom/>
      <diagonal/>
    </border>
    <border>
      <left/>
      <right style="thick">
        <color auto="1"/>
      </right>
      <top/>
      <bottom/>
      <diagonal/>
    </border>
    <border>
      <left style="medium">
        <color indexed="64"/>
      </left>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right/>
      <top style="thin">
        <color auto="1"/>
      </top>
      <bottom/>
      <diagonal/>
    </border>
    <border>
      <left/>
      <right style="thin">
        <color auto="1"/>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style="medium">
        <color auto="1"/>
      </right>
      <top style="medium">
        <color auto="1"/>
      </top>
      <bottom/>
      <diagonal/>
    </border>
    <border>
      <left style="medium">
        <color indexed="64"/>
      </left>
      <right style="medium">
        <color indexed="64"/>
      </right>
      <top style="thin">
        <color auto="1"/>
      </top>
      <bottom style="medium">
        <color indexed="64"/>
      </bottom>
      <diagonal/>
    </border>
    <border>
      <left/>
      <right/>
      <top style="thin">
        <color indexed="64"/>
      </top>
      <bottom style="medium">
        <color indexed="64"/>
      </bottom>
      <diagonal/>
    </border>
    <border>
      <left/>
      <right style="medium">
        <color auto="1"/>
      </right>
      <top/>
      <bottom style="medium">
        <color rgb="FF7030A0"/>
      </bottom>
      <diagonal/>
    </border>
    <border>
      <left style="medium">
        <color auto="1"/>
      </left>
      <right style="medium">
        <color auto="1"/>
      </right>
      <top/>
      <bottom style="medium">
        <color rgb="FF7030A0"/>
      </bottom>
      <diagonal/>
    </border>
    <border>
      <left style="medium">
        <color auto="1"/>
      </left>
      <right/>
      <top/>
      <bottom style="medium">
        <color rgb="FF7030A0"/>
      </bottom>
      <diagonal/>
    </border>
    <border>
      <left/>
      <right style="thin">
        <color auto="1"/>
      </right>
      <top style="thin">
        <color auto="1"/>
      </top>
      <bottom style="medium">
        <color rgb="FFFF0000"/>
      </bottom>
      <diagonal/>
    </border>
    <border>
      <left style="thin">
        <color auto="1"/>
      </left>
      <right style="thin">
        <color auto="1"/>
      </right>
      <top/>
      <bottom style="medium">
        <color rgb="FFFF0000"/>
      </bottom>
      <diagonal/>
    </border>
    <border>
      <left/>
      <right style="medium">
        <color auto="1"/>
      </right>
      <top style="thin">
        <color auto="1"/>
      </top>
      <bottom style="medium">
        <color rgb="FFFF0000"/>
      </bottom>
      <diagonal/>
    </border>
    <border>
      <left style="medium">
        <color auto="1"/>
      </left>
      <right/>
      <top style="thin">
        <color auto="1"/>
      </top>
      <bottom style="medium">
        <color rgb="FFFF0000"/>
      </bottom>
      <diagonal/>
    </border>
    <border>
      <left/>
      <right style="medium">
        <color auto="1"/>
      </right>
      <top/>
      <bottom/>
      <diagonal/>
    </border>
    <border>
      <left style="thin">
        <color rgb="FFFF0000"/>
      </left>
      <right style="thin">
        <color auto="1"/>
      </right>
      <top/>
      <bottom style="thin">
        <color indexed="64"/>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599">
    <xf numFmtId="0" fontId="0" fillId="0" borderId="0" xfId="0"/>
    <xf numFmtId="0" fontId="0" fillId="0" borderId="0" xfId="0" applyAlignment="1">
      <alignment horizontal="left"/>
    </xf>
    <xf numFmtId="0" fontId="18" fillId="0" borderId="0" xfId="0" applyFont="1" applyAlignment="1">
      <alignment horizontal="left"/>
    </xf>
    <xf numFmtId="44" fontId="0" fillId="0" borderId="18" xfId="0" applyNumberFormat="1" applyBorder="1" applyAlignment="1">
      <alignment horizontal="left"/>
    </xf>
    <xf numFmtId="44" fontId="0" fillId="0" borderId="0" xfId="0" applyNumberFormat="1" applyAlignment="1">
      <alignment horizontal="left"/>
    </xf>
    <xf numFmtId="0" fontId="16" fillId="0" borderId="17" xfId="0" applyFont="1" applyBorder="1" applyAlignment="1">
      <alignment horizontal="right" wrapText="1"/>
    </xf>
    <xf numFmtId="44" fontId="16" fillId="0" borderId="16" xfId="0" applyNumberFormat="1" applyFont="1" applyBorder="1" applyAlignment="1">
      <alignment horizontal="left"/>
    </xf>
    <xf numFmtId="44" fontId="19" fillId="0" borderId="14" xfId="0" applyNumberFormat="1" applyFont="1" applyBorder="1" applyAlignment="1">
      <alignment horizontal="left"/>
    </xf>
    <xf numFmtId="44" fontId="16" fillId="0" borderId="14" xfId="0" applyNumberFormat="1" applyFont="1" applyBorder="1" applyAlignment="1">
      <alignment horizontal="left"/>
    </xf>
    <xf numFmtId="44" fontId="16" fillId="36" borderId="19" xfId="0" applyNumberFormat="1" applyFont="1" applyFill="1" applyBorder="1" applyAlignment="1">
      <alignment horizontal="left"/>
    </xf>
    <xf numFmtId="44" fontId="16" fillId="0" borderId="19" xfId="0" applyNumberFormat="1" applyFont="1" applyBorder="1" applyAlignment="1">
      <alignment horizontal="left"/>
    </xf>
    <xf numFmtId="44" fontId="16" fillId="0" borderId="27" xfId="0" applyNumberFormat="1" applyFont="1" applyBorder="1" applyAlignment="1">
      <alignment horizontal="left"/>
    </xf>
    <xf numFmtId="0" fontId="0" fillId="0" borderId="10" xfId="0" applyBorder="1"/>
    <xf numFmtId="44" fontId="21" fillId="0" borderId="0" xfId="0" applyNumberFormat="1" applyFont="1" applyAlignment="1">
      <alignment horizontal="left"/>
    </xf>
    <xf numFmtId="0" fontId="16" fillId="39" borderId="10" xfId="0" applyFont="1" applyFill="1" applyBorder="1" applyAlignment="1">
      <alignment horizontal="center"/>
    </xf>
    <xf numFmtId="0" fontId="0" fillId="0" borderId="10" xfId="0" applyBorder="1" applyAlignment="1">
      <alignment wrapText="1"/>
    </xf>
    <xf numFmtId="0" fontId="0" fillId="0" borderId="23" xfId="0" applyBorder="1"/>
    <xf numFmtId="0" fontId="0" fillId="0" borderId="22" xfId="0" applyBorder="1"/>
    <xf numFmtId="0" fontId="0" fillId="0" borderId="10" xfId="0" applyBorder="1" applyAlignment="1">
      <alignment horizontal="left"/>
    </xf>
    <xf numFmtId="0" fontId="0" fillId="0" borderId="10" xfId="0" applyBorder="1" applyAlignment="1">
      <alignment horizontal="left" wrapText="1"/>
    </xf>
    <xf numFmtId="44" fontId="16" fillId="0" borderId="10" xfId="0" applyNumberFormat="1" applyFont="1" applyBorder="1" applyAlignment="1">
      <alignment horizontal="left"/>
    </xf>
    <xf numFmtId="6" fontId="0" fillId="0" borderId="10" xfId="0" applyNumberFormat="1" applyBorder="1" applyAlignment="1">
      <alignment horizontal="left"/>
    </xf>
    <xf numFmtId="22" fontId="0" fillId="0" borderId="10" xfId="0" applyNumberFormat="1" applyBorder="1"/>
    <xf numFmtId="9" fontId="0" fillId="0" borderId="10" xfId="0" applyNumberFormat="1" applyBorder="1" applyAlignment="1">
      <alignment horizontal="left"/>
    </xf>
    <xf numFmtId="4" fontId="0" fillId="0" borderId="10" xfId="0" applyNumberFormat="1" applyBorder="1" applyAlignment="1">
      <alignment horizontal="left"/>
    </xf>
    <xf numFmtId="8" fontId="0" fillId="0" borderId="10" xfId="0" applyNumberFormat="1" applyBorder="1" applyAlignment="1">
      <alignment horizontal="left"/>
    </xf>
    <xf numFmtId="0" fontId="16" fillId="0" borderId="10" xfId="0" applyFont="1" applyBorder="1" applyAlignment="1">
      <alignment horizontal="left" wrapText="1"/>
    </xf>
    <xf numFmtId="44" fontId="16" fillId="0" borderId="25" xfId="0" applyNumberFormat="1" applyFont="1" applyBorder="1" applyAlignment="1">
      <alignment horizontal="left"/>
    </xf>
    <xf numFmtId="0" fontId="16" fillId="0" borderId="0" xfId="0" applyFont="1" applyAlignment="1">
      <alignment horizontal="left"/>
    </xf>
    <xf numFmtId="0" fontId="16" fillId="0" borderId="10" xfId="0" applyFont="1" applyBorder="1" applyAlignment="1">
      <alignment horizontal="left"/>
    </xf>
    <xf numFmtId="0" fontId="16" fillId="0" borderId="24" xfId="0" applyFont="1" applyBorder="1" applyAlignment="1">
      <alignment horizontal="left" wrapText="1"/>
    </xf>
    <xf numFmtId="0" fontId="0" fillId="36" borderId="10" xfId="0" applyFill="1" applyBorder="1"/>
    <xf numFmtId="0" fontId="0" fillId="36" borderId="10" xfId="0" applyFill="1" applyBorder="1" applyAlignment="1">
      <alignment wrapText="1"/>
    </xf>
    <xf numFmtId="0" fontId="16" fillId="0" borderId="0" xfId="0" applyFont="1"/>
    <xf numFmtId="0" fontId="16" fillId="36" borderId="31" xfId="0" applyFont="1" applyFill="1" applyBorder="1" applyAlignment="1">
      <alignment horizontal="left"/>
    </xf>
    <xf numFmtId="0" fontId="18" fillId="0" borderId="0" xfId="0" applyFont="1" applyAlignment="1">
      <alignment horizontal="center"/>
    </xf>
    <xf numFmtId="0" fontId="0" fillId="0" borderId="0" xfId="0" applyAlignment="1">
      <alignment horizontal="center"/>
    </xf>
    <xf numFmtId="44" fontId="16" fillId="36" borderId="32" xfId="0" applyNumberFormat="1" applyFont="1" applyFill="1" applyBorder="1" applyAlignment="1">
      <alignment horizontal="left"/>
    </xf>
    <xf numFmtId="0" fontId="13" fillId="44" borderId="25" xfId="0" applyFont="1" applyFill="1" applyBorder="1" applyAlignment="1">
      <alignment horizontal="center"/>
    </xf>
    <xf numFmtId="0" fontId="13" fillId="39" borderId="25" xfId="0" applyFont="1" applyFill="1" applyBorder="1" applyAlignment="1">
      <alignment horizontal="center"/>
    </xf>
    <xf numFmtId="44" fontId="0" fillId="0" borderId="0" xfId="42" applyFont="1" applyAlignment="1">
      <alignment horizontal="left"/>
    </xf>
    <xf numFmtId="0" fontId="25" fillId="0" borderId="0" xfId="0" applyFont="1" applyAlignment="1">
      <alignment horizontal="left"/>
    </xf>
    <xf numFmtId="0" fontId="22" fillId="43" borderId="15" xfId="0" applyFont="1" applyFill="1" applyBorder="1" applyAlignment="1">
      <alignment horizontal="right"/>
    </xf>
    <xf numFmtId="44" fontId="24" fillId="43" borderId="10" xfId="0" applyNumberFormat="1" applyFont="1" applyFill="1" applyBorder="1" applyAlignment="1">
      <alignment horizontal="left"/>
    </xf>
    <xf numFmtId="0" fontId="22" fillId="43" borderId="17" xfId="0" applyFont="1" applyFill="1" applyBorder="1" applyAlignment="1">
      <alignment horizontal="right"/>
    </xf>
    <xf numFmtId="44" fontId="24" fillId="43" borderId="18" xfId="0" applyNumberFormat="1" applyFont="1" applyFill="1" applyBorder="1" applyAlignment="1">
      <alignment horizontal="left"/>
    </xf>
    <xf numFmtId="0" fontId="24" fillId="43" borderId="0" xfId="0" applyFont="1" applyFill="1" applyAlignment="1">
      <alignment horizontal="left"/>
    </xf>
    <xf numFmtId="44" fontId="23" fillId="0" borderId="16" xfId="0" applyNumberFormat="1" applyFont="1" applyBorder="1" applyAlignment="1">
      <alignment horizontal="left"/>
    </xf>
    <xf numFmtId="44" fontId="23" fillId="0" borderId="19" xfId="0" applyNumberFormat="1" applyFont="1" applyBorder="1" applyAlignment="1">
      <alignment horizontal="left"/>
    </xf>
    <xf numFmtId="0" fontId="23" fillId="0" borderId="12" xfId="0" applyFont="1" applyBorder="1" applyAlignment="1">
      <alignment horizontal="left"/>
    </xf>
    <xf numFmtId="0" fontId="23" fillId="0" borderId="15" xfId="0" applyFont="1" applyBorder="1" applyAlignment="1">
      <alignment horizontal="left"/>
    </xf>
    <xf numFmtId="0" fontId="16" fillId="38" borderId="37" xfId="42" applyNumberFormat="1" applyFont="1" applyFill="1" applyBorder="1" applyAlignment="1">
      <alignment horizontal="left" wrapText="1"/>
    </xf>
    <xf numFmtId="0" fontId="16" fillId="38" borderId="37" xfId="0" applyFont="1" applyFill="1" applyBorder="1" applyAlignment="1">
      <alignment horizontal="left"/>
    </xf>
    <xf numFmtId="0" fontId="13" fillId="37" borderId="21" xfId="0" applyFont="1" applyFill="1" applyBorder="1"/>
    <xf numFmtId="0" fontId="0" fillId="0" borderId="30" xfId="0" applyBorder="1"/>
    <xf numFmtId="0" fontId="0" fillId="0" borderId="25" xfId="0" applyBorder="1"/>
    <xf numFmtId="44" fontId="16" fillId="36" borderId="38" xfId="0" applyNumberFormat="1" applyFont="1" applyFill="1" applyBorder="1" applyAlignment="1">
      <alignment horizontal="left"/>
    </xf>
    <xf numFmtId="0" fontId="20" fillId="0" borderId="25" xfId="0" applyFont="1" applyBorder="1" applyAlignment="1">
      <alignment horizontal="left"/>
    </xf>
    <xf numFmtId="0" fontId="16" fillId="0" borderId="25" xfId="0" applyFont="1" applyBorder="1" applyAlignment="1">
      <alignment horizontal="left"/>
    </xf>
    <xf numFmtId="44" fontId="16" fillId="0" borderId="25" xfId="0" applyNumberFormat="1" applyFont="1" applyBorder="1" applyAlignment="1">
      <alignment horizontal="left" wrapText="1"/>
    </xf>
    <xf numFmtId="0" fontId="22" fillId="44" borderId="41" xfId="0" applyFont="1" applyFill="1" applyBorder="1" applyAlignment="1">
      <alignment horizontal="center" textRotation="90"/>
    </xf>
    <xf numFmtId="0" fontId="22" fillId="39" borderId="42" xfId="0" applyFont="1" applyFill="1" applyBorder="1" applyAlignment="1">
      <alignment horizontal="center" textRotation="90"/>
    </xf>
    <xf numFmtId="0" fontId="13" fillId="33" borderId="43" xfId="0" applyFont="1" applyFill="1" applyBorder="1" applyAlignment="1">
      <alignment horizontal="left" wrapText="1"/>
    </xf>
    <xf numFmtId="0" fontId="13" fillId="33" borderId="40" xfId="0" applyFont="1" applyFill="1" applyBorder="1" applyAlignment="1">
      <alignment horizontal="left" wrapText="1"/>
    </xf>
    <xf numFmtId="0" fontId="13" fillId="42" borderId="40" xfId="0" applyFont="1" applyFill="1" applyBorder="1" applyAlignment="1">
      <alignment horizontal="left" wrapText="1"/>
    </xf>
    <xf numFmtId="0" fontId="13" fillId="33" borderId="44" xfId="0" applyFont="1" applyFill="1" applyBorder="1" applyAlignment="1">
      <alignment horizontal="left" wrapText="1"/>
    </xf>
    <xf numFmtId="0" fontId="16" fillId="34" borderId="36" xfId="0" applyFont="1" applyFill="1" applyBorder="1" applyAlignment="1">
      <alignment horizontal="left" wrapText="1"/>
    </xf>
    <xf numFmtId="0" fontId="17" fillId="37" borderId="37" xfId="0" applyFont="1" applyFill="1" applyBorder="1" applyAlignment="1">
      <alignment horizontal="left" wrapText="1"/>
    </xf>
    <xf numFmtId="44" fontId="22" fillId="0" borderId="39" xfId="0" applyNumberFormat="1" applyFont="1" applyBorder="1" applyAlignment="1">
      <alignment horizontal="left"/>
    </xf>
    <xf numFmtId="44" fontId="22" fillId="0" borderId="34" xfId="0" applyNumberFormat="1" applyFont="1" applyBorder="1" applyAlignment="1">
      <alignment horizontal="left"/>
    </xf>
    <xf numFmtId="0" fontId="13" fillId="37" borderId="33" xfId="0" applyFont="1" applyFill="1" applyBorder="1"/>
    <xf numFmtId="0" fontId="0" fillId="0" borderId="45" xfId="0" applyBorder="1"/>
    <xf numFmtId="0" fontId="24" fillId="0" borderId="30" xfId="0" applyFont="1" applyBorder="1"/>
    <xf numFmtId="0" fontId="24" fillId="0" borderId="45" xfId="0" applyFont="1" applyBorder="1"/>
    <xf numFmtId="0" fontId="24" fillId="0" borderId="0" xfId="0" applyFont="1"/>
    <xf numFmtId="0" fontId="24" fillId="0" borderId="25" xfId="0" applyFont="1" applyBorder="1"/>
    <xf numFmtId="0" fontId="24" fillId="0" borderId="39" xfId="0" applyFont="1" applyBorder="1"/>
    <xf numFmtId="0" fontId="31" fillId="0" borderId="0" xfId="0" applyFont="1" applyAlignment="1">
      <alignment horizontal="right"/>
    </xf>
    <xf numFmtId="44" fontId="29" fillId="0" borderId="14" xfId="0" applyNumberFormat="1" applyFont="1" applyBorder="1" applyAlignment="1">
      <alignment horizontal="left"/>
    </xf>
    <xf numFmtId="0" fontId="24" fillId="35" borderId="0" xfId="0" applyFont="1" applyFill="1" applyAlignment="1">
      <alignment horizontal="left"/>
    </xf>
    <xf numFmtId="0" fontId="22" fillId="39" borderId="12" xfId="0" applyFont="1" applyFill="1" applyBorder="1" applyAlignment="1">
      <alignment horizontal="right"/>
    </xf>
    <xf numFmtId="44" fontId="22" fillId="39" borderId="13" xfId="0" applyNumberFormat="1" applyFont="1" applyFill="1" applyBorder="1" applyAlignment="1">
      <alignment horizontal="left"/>
    </xf>
    <xf numFmtId="0" fontId="22" fillId="45" borderId="12" xfId="0" applyFont="1" applyFill="1" applyBorder="1" applyAlignment="1">
      <alignment horizontal="right"/>
    </xf>
    <xf numFmtId="44" fontId="24" fillId="45" borderId="13" xfId="0" applyNumberFormat="1" applyFont="1" applyFill="1" applyBorder="1" applyAlignment="1">
      <alignment horizontal="left"/>
    </xf>
    <xf numFmtId="44" fontId="27" fillId="0" borderId="14" xfId="0" applyNumberFormat="1" applyFont="1" applyBorder="1" applyAlignment="1">
      <alignment horizontal="left"/>
    </xf>
    <xf numFmtId="44" fontId="27" fillId="0" borderId="16" xfId="0" applyNumberFormat="1" applyFont="1" applyBorder="1" applyAlignment="1">
      <alignment horizontal="left"/>
    </xf>
    <xf numFmtId="0" fontId="27" fillId="0" borderId="15" xfId="0" applyFont="1" applyBorder="1" applyAlignment="1">
      <alignment horizontal="left"/>
    </xf>
    <xf numFmtId="0" fontId="27" fillId="0" borderId="17" xfId="0" applyFont="1" applyBorder="1" applyAlignment="1">
      <alignment horizontal="left"/>
    </xf>
    <xf numFmtId="0" fontId="30" fillId="35" borderId="0" xfId="0" applyFont="1" applyFill="1" applyAlignment="1">
      <alignment horizontal="left" vertical="center"/>
    </xf>
    <xf numFmtId="0" fontId="24" fillId="35" borderId="0" xfId="0" applyFont="1" applyFill="1" applyAlignment="1">
      <alignment horizontal="left" vertical="center"/>
    </xf>
    <xf numFmtId="0" fontId="14" fillId="0" borderId="10" xfId="0" applyFont="1" applyBorder="1" applyAlignment="1">
      <alignment horizontal="center" vertical="center"/>
    </xf>
    <xf numFmtId="9" fontId="14" fillId="0" borderId="10" xfId="43" applyFont="1" applyBorder="1" applyAlignment="1">
      <alignment horizontal="center" vertical="center"/>
    </xf>
    <xf numFmtId="44" fontId="0" fillId="0" borderId="19" xfId="0" applyNumberFormat="1" applyBorder="1" applyAlignment="1">
      <alignment horizontal="left"/>
    </xf>
    <xf numFmtId="0" fontId="0" fillId="0" borderId="21" xfId="0" applyBorder="1"/>
    <xf numFmtId="0" fontId="16" fillId="0" borderId="48" xfId="0" applyFont="1" applyBorder="1" applyAlignment="1">
      <alignment horizontal="left" wrapText="1"/>
    </xf>
    <xf numFmtId="0" fontId="0" fillId="0" borderId="33" xfId="0" applyBorder="1"/>
    <xf numFmtId="44" fontId="16" fillId="0" borderId="48" xfId="42" applyFont="1" applyBorder="1" applyAlignment="1">
      <alignment horizontal="left"/>
    </xf>
    <xf numFmtId="44" fontId="16" fillId="0" borderId="48" xfId="0" applyNumberFormat="1" applyFont="1" applyBorder="1" applyAlignment="1">
      <alignment horizontal="left"/>
    </xf>
    <xf numFmtId="44" fontId="16" fillId="0" borderId="24" xfId="42" applyFont="1" applyBorder="1" applyAlignment="1">
      <alignment horizontal="left"/>
    </xf>
    <xf numFmtId="44" fontId="16" fillId="0" borderId="24" xfId="0" applyNumberFormat="1" applyFont="1" applyBorder="1" applyAlignment="1">
      <alignment horizontal="left"/>
    </xf>
    <xf numFmtId="44" fontId="0" fillId="0" borderId="24" xfId="42" applyFont="1" applyBorder="1" applyAlignment="1">
      <alignment horizontal="left"/>
    </xf>
    <xf numFmtId="0" fontId="13" fillId="37" borderId="49" xfId="0" applyFont="1" applyFill="1" applyBorder="1" applyAlignment="1">
      <alignment horizontal="center" wrapText="1"/>
    </xf>
    <xf numFmtId="0" fontId="13" fillId="37" borderId="50" xfId="0" applyFont="1" applyFill="1" applyBorder="1" applyAlignment="1">
      <alignment horizontal="center" wrapText="1"/>
    </xf>
    <xf numFmtId="49" fontId="16" fillId="0" borderId="25" xfId="0" applyNumberFormat="1" applyFont="1" applyBorder="1" applyAlignment="1">
      <alignment horizontal="left"/>
    </xf>
    <xf numFmtId="0" fontId="16" fillId="0" borderId="15" xfId="0" applyFont="1" applyBorder="1" applyAlignment="1">
      <alignment horizontal="left"/>
    </xf>
    <xf numFmtId="0" fontId="13" fillId="41" borderId="28" xfId="0" applyFont="1" applyFill="1" applyBorder="1" applyAlignment="1">
      <alignment horizontal="left"/>
    </xf>
    <xf numFmtId="0" fontId="13" fillId="41" borderId="29" xfId="0" applyFont="1" applyFill="1" applyBorder="1" applyAlignment="1">
      <alignment horizontal="left"/>
    </xf>
    <xf numFmtId="0" fontId="16" fillId="0" borderId="25" xfId="0" applyFont="1" applyBorder="1" applyAlignment="1">
      <alignment horizontal="left" wrapText="1"/>
    </xf>
    <xf numFmtId="0" fontId="13" fillId="40" borderId="15" xfId="0" applyFont="1" applyFill="1" applyBorder="1" applyAlignment="1">
      <alignment horizontal="left"/>
    </xf>
    <xf numFmtId="0" fontId="13" fillId="40" borderId="10" xfId="0" applyFont="1" applyFill="1" applyBorder="1" applyAlignment="1">
      <alignment horizontal="left"/>
    </xf>
    <xf numFmtId="0" fontId="14" fillId="0" borderId="10" xfId="0" applyFont="1" applyBorder="1" applyAlignment="1">
      <alignment horizontal="center" vertical="center" wrapText="1"/>
    </xf>
    <xf numFmtId="44" fontId="16" fillId="0" borderId="52" xfId="0" applyNumberFormat="1" applyFont="1" applyBorder="1" applyAlignment="1">
      <alignment horizontal="left"/>
    </xf>
    <xf numFmtId="0" fontId="13" fillId="33" borderId="40" xfId="0" applyFont="1" applyFill="1" applyBorder="1" applyAlignment="1">
      <alignment horizontal="center" wrapText="1"/>
    </xf>
    <xf numFmtId="0" fontId="16" fillId="0" borderId="25" xfId="0" applyFont="1" applyBorder="1" applyAlignment="1">
      <alignment horizontal="center"/>
    </xf>
    <xf numFmtId="0" fontId="16" fillId="0" borderId="26" xfId="0" applyFont="1" applyBorder="1" applyAlignment="1">
      <alignment horizontal="right" wrapText="1"/>
    </xf>
    <xf numFmtId="44" fontId="0" fillId="0" borderId="25" xfId="0" applyNumberFormat="1" applyBorder="1" applyAlignment="1">
      <alignment horizontal="left"/>
    </xf>
    <xf numFmtId="44" fontId="0" fillId="0" borderId="27" xfId="0" applyNumberFormat="1" applyBorder="1" applyAlignment="1">
      <alignment horizontal="left"/>
    </xf>
    <xf numFmtId="0" fontId="22" fillId="0" borderId="25" xfId="0" applyFont="1" applyBorder="1" applyAlignment="1">
      <alignment horizontal="left"/>
    </xf>
    <xf numFmtId="0" fontId="22" fillId="0" borderId="10" xfId="0" applyFont="1" applyBorder="1" applyAlignment="1">
      <alignment horizontal="left"/>
    </xf>
    <xf numFmtId="0" fontId="13" fillId="44" borderId="30" xfId="0" applyFont="1" applyFill="1" applyBorder="1" applyAlignment="1">
      <alignment horizontal="center"/>
    </xf>
    <xf numFmtId="0" fontId="13" fillId="39" borderId="30" xfId="0" applyFont="1" applyFill="1" applyBorder="1" applyAlignment="1">
      <alignment horizontal="center"/>
    </xf>
    <xf numFmtId="49" fontId="16" fillId="0" borderId="30" xfId="0" applyNumberFormat="1" applyFont="1" applyBorder="1" applyAlignment="1">
      <alignment horizontal="left"/>
    </xf>
    <xf numFmtId="0" fontId="16" fillId="0" borderId="30" xfId="0" applyFont="1" applyBorder="1" applyAlignment="1">
      <alignment horizontal="center"/>
    </xf>
    <xf numFmtId="0" fontId="16" fillId="0" borderId="30" xfId="0" applyFont="1" applyBorder="1" applyAlignment="1">
      <alignment horizontal="left"/>
    </xf>
    <xf numFmtId="0" fontId="16" fillId="0" borderId="30" xfId="0" applyFont="1" applyBorder="1" applyAlignment="1">
      <alignment horizontal="left" wrapText="1"/>
    </xf>
    <xf numFmtId="44" fontId="16" fillId="0" borderId="30" xfId="0" applyNumberFormat="1" applyFont="1" applyBorder="1" applyAlignment="1">
      <alignment horizontal="left" wrapText="1"/>
    </xf>
    <xf numFmtId="0" fontId="16" fillId="36" borderId="20" xfId="0" applyFont="1" applyFill="1" applyBorder="1"/>
    <xf numFmtId="0" fontId="16" fillId="0" borderId="11" xfId="0" applyFont="1" applyBorder="1"/>
    <xf numFmtId="0" fontId="16" fillId="0" borderId="29" xfId="0" applyFont="1" applyBorder="1"/>
    <xf numFmtId="44" fontId="24" fillId="45" borderId="14" xfId="0" applyNumberFormat="1" applyFont="1" applyFill="1" applyBorder="1" applyAlignment="1">
      <alignment horizontal="left"/>
    </xf>
    <xf numFmtId="44" fontId="24" fillId="43" borderId="16" xfId="0" applyNumberFormat="1" applyFont="1" applyFill="1" applyBorder="1" applyAlignment="1">
      <alignment horizontal="left"/>
    </xf>
    <xf numFmtId="44" fontId="24" fillId="43" borderId="19" xfId="0" applyNumberFormat="1" applyFont="1" applyFill="1" applyBorder="1" applyAlignment="1">
      <alignment horizontal="left"/>
    </xf>
    <xf numFmtId="0" fontId="16" fillId="39" borderId="12" xfId="0" applyFont="1" applyFill="1" applyBorder="1" applyAlignment="1">
      <alignment horizontal="center"/>
    </xf>
    <xf numFmtId="0" fontId="16" fillId="39" borderId="13" xfId="0" applyFont="1" applyFill="1" applyBorder="1" applyAlignment="1">
      <alignment horizontal="center"/>
    </xf>
    <xf numFmtId="0" fontId="16" fillId="39" borderId="14" xfId="0" applyFont="1" applyFill="1" applyBorder="1" applyAlignment="1">
      <alignment horizontal="center"/>
    </xf>
    <xf numFmtId="0" fontId="14" fillId="0" borderId="15" xfId="0" applyFont="1" applyBorder="1" applyAlignment="1">
      <alignment horizontal="center" vertical="center" wrapText="1"/>
    </xf>
    <xf numFmtId="0" fontId="14" fillId="0" borderId="16" xfId="0" applyFont="1" applyBorder="1" applyAlignment="1">
      <alignment horizontal="center" vertical="center"/>
    </xf>
    <xf numFmtId="9" fontId="14" fillId="0" borderId="17" xfId="43" applyFont="1" applyBorder="1" applyAlignment="1">
      <alignment horizontal="center" vertical="center"/>
    </xf>
    <xf numFmtId="9" fontId="14" fillId="0" borderId="18" xfId="43" applyFont="1" applyBorder="1" applyAlignment="1">
      <alignment horizontal="center" vertical="center"/>
    </xf>
    <xf numFmtId="9" fontId="14" fillId="0" borderId="19" xfId="43" applyFont="1" applyBorder="1" applyAlignment="1">
      <alignment horizontal="center" vertical="center"/>
    </xf>
    <xf numFmtId="0" fontId="13" fillId="33" borderId="54" xfId="0" applyFont="1" applyFill="1" applyBorder="1" applyAlignment="1">
      <alignment horizontal="left" wrapText="1"/>
    </xf>
    <xf numFmtId="44" fontId="16" fillId="43" borderId="55" xfId="0" applyNumberFormat="1" applyFont="1" applyFill="1" applyBorder="1" applyAlignment="1">
      <alignment horizontal="left"/>
    </xf>
    <xf numFmtId="44" fontId="16" fillId="43" borderId="56" xfId="0" applyNumberFormat="1" applyFont="1" applyFill="1" applyBorder="1" applyAlignment="1">
      <alignment horizontal="left"/>
    </xf>
    <xf numFmtId="44" fontId="22" fillId="43" borderId="56" xfId="0" applyNumberFormat="1" applyFont="1" applyFill="1" applyBorder="1" applyAlignment="1">
      <alignment horizontal="left"/>
    </xf>
    <xf numFmtId="0" fontId="16" fillId="34" borderId="53" xfId="0" applyFont="1" applyFill="1" applyBorder="1" applyAlignment="1">
      <alignment horizontal="left" wrapText="1"/>
    </xf>
    <xf numFmtId="0" fontId="16" fillId="0" borderId="26" xfId="0" applyFont="1" applyBorder="1" applyAlignment="1">
      <alignment horizontal="left"/>
    </xf>
    <xf numFmtId="0" fontId="13" fillId="44" borderId="58" xfId="0" applyFont="1" applyFill="1" applyBorder="1" applyAlignment="1">
      <alignment horizontal="center"/>
    </xf>
    <xf numFmtId="0" fontId="13" fillId="39" borderId="58" xfId="0" applyFont="1" applyFill="1" applyBorder="1" applyAlignment="1">
      <alignment horizontal="center"/>
    </xf>
    <xf numFmtId="0" fontId="16" fillId="0" borderId="58" xfId="0" applyFont="1" applyBorder="1" applyAlignment="1">
      <alignment horizontal="center"/>
    </xf>
    <xf numFmtId="0" fontId="22" fillId="0" borderId="58" xfId="0" applyFont="1" applyBorder="1" applyAlignment="1">
      <alignment horizontal="left"/>
    </xf>
    <xf numFmtId="0" fontId="16" fillId="0" borderId="58" xfId="0" applyFont="1" applyBorder="1" applyAlignment="1">
      <alignment horizontal="left"/>
    </xf>
    <xf numFmtId="0" fontId="16" fillId="0" borderId="58" xfId="0" applyFont="1" applyBorder="1" applyAlignment="1">
      <alignment horizontal="left" wrapText="1"/>
    </xf>
    <xf numFmtId="44" fontId="16" fillId="0" borderId="58" xfId="0" applyNumberFormat="1" applyFont="1" applyBorder="1" applyAlignment="1">
      <alignment horizontal="left"/>
    </xf>
    <xf numFmtId="44" fontId="16" fillId="43" borderId="59" xfId="0" applyNumberFormat="1" applyFont="1" applyFill="1" applyBorder="1" applyAlignment="1">
      <alignment horizontal="left"/>
    </xf>
    <xf numFmtId="0" fontId="16" fillId="0" borderId="60" xfId="0" applyFont="1" applyBorder="1" applyAlignment="1">
      <alignment horizontal="left"/>
    </xf>
    <xf numFmtId="44" fontId="16" fillId="0" borderId="58" xfId="0" applyNumberFormat="1" applyFont="1" applyBorder="1" applyAlignment="1">
      <alignment horizontal="left" wrapText="1"/>
    </xf>
    <xf numFmtId="44" fontId="16" fillId="0" borderId="61" xfId="0" applyNumberFormat="1" applyFont="1" applyBorder="1" applyAlignment="1">
      <alignment horizontal="left"/>
    </xf>
    <xf numFmtId="44" fontId="22" fillId="0" borderId="63" xfId="0" applyNumberFormat="1" applyFont="1" applyBorder="1" applyAlignment="1">
      <alignment horizontal="left"/>
    </xf>
    <xf numFmtId="0" fontId="16" fillId="34" borderId="35" xfId="0" applyFont="1" applyFill="1" applyBorder="1" applyAlignment="1">
      <alignment horizontal="left" wrapText="1"/>
    </xf>
    <xf numFmtId="0" fontId="16" fillId="34" borderId="51" xfId="0" applyFont="1" applyFill="1" applyBorder="1" applyAlignment="1">
      <alignment horizontal="left" wrapText="1"/>
    </xf>
    <xf numFmtId="164" fontId="0" fillId="0" borderId="0" xfId="0" applyNumberFormat="1" applyAlignment="1">
      <alignment horizontal="left"/>
    </xf>
    <xf numFmtId="164" fontId="21" fillId="0" borderId="0" xfId="0" applyNumberFormat="1" applyFont="1" applyAlignment="1">
      <alignment horizontal="left"/>
    </xf>
    <xf numFmtId="0" fontId="0" fillId="0" borderId="0" xfId="0" applyAlignment="1">
      <alignment horizontal="left" wrapText="1"/>
    </xf>
    <xf numFmtId="0" fontId="22" fillId="39" borderId="12" xfId="0" applyFont="1" applyFill="1" applyBorder="1" applyAlignment="1">
      <alignment horizontal="right" wrapText="1"/>
    </xf>
    <xf numFmtId="0" fontId="22" fillId="43" borderId="15" xfId="0" applyFont="1" applyFill="1" applyBorder="1" applyAlignment="1">
      <alignment horizontal="right" wrapText="1"/>
    </xf>
    <xf numFmtId="0" fontId="22" fillId="43" borderId="17" xfId="0" applyFont="1" applyFill="1" applyBorder="1" applyAlignment="1">
      <alignment horizontal="right" wrapText="1"/>
    </xf>
    <xf numFmtId="0" fontId="31" fillId="0" borderId="0" xfId="0" applyFont="1" applyAlignment="1">
      <alignment horizontal="right" wrapText="1"/>
    </xf>
    <xf numFmtId="0" fontId="13" fillId="38" borderId="10" xfId="0" applyFont="1" applyFill="1" applyBorder="1" applyAlignment="1">
      <alignment horizontal="center" vertical="center"/>
    </xf>
    <xf numFmtId="0" fontId="32" fillId="38" borderId="10" xfId="0" applyFont="1" applyFill="1" applyBorder="1" applyAlignment="1">
      <alignment horizontal="center" vertical="center"/>
    </xf>
    <xf numFmtId="0" fontId="16" fillId="0" borderId="10" xfId="0" applyFont="1" applyBorder="1" applyAlignment="1">
      <alignment horizontal="center" vertical="center"/>
    </xf>
    <xf numFmtId="0" fontId="16" fillId="0" borderId="48" xfId="0" applyFont="1" applyBorder="1" applyAlignment="1">
      <alignment horizontal="left" vertical="top" wrapText="1"/>
    </xf>
    <xf numFmtId="0" fontId="16" fillId="0" borderId="24" xfId="0" applyFont="1" applyBorder="1" applyAlignment="1">
      <alignment horizontal="left" vertical="top" wrapText="1"/>
    </xf>
    <xf numFmtId="0" fontId="22" fillId="0" borderId="10" xfId="0" applyFont="1" applyBorder="1" applyAlignment="1">
      <alignment horizontal="left" wrapText="1"/>
    </xf>
    <xf numFmtId="44" fontId="16" fillId="0" borderId="56" xfId="0" applyNumberFormat="1" applyFont="1" applyBorder="1" applyAlignment="1">
      <alignment horizontal="left"/>
    </xf>
    <xf numFmtId="44" fontId="22" fillId="0" borderId="10" xfId="0" applyNumberFormat="1" applyFont="1" applyBorder="1" applyAlignment="1">
      <alignment horizontal="left"/>
    </xf>
    <xf numFmtId="0" fontId="0" fillId="0" borderId="24" xfId="0" applyBorder="1" applyAlignment="1">
      <alignment horizontal="left" vertical="top" wrapText="1"/>
    </xf>
    <xf numFmtId="0" fontId="13" fillId="44" borderId="10" xfId="0" applyFont="1" applyFill="1" applyBorder="1" applyAlignment="1">
      <alignment horizontal="center"/>
    </xf>
    <xf numFmtId="0" fontId="13" fillId="39" borderId="10" xfId="0" applyFont="1" applyFill="1" applyBorder="1" applyAlignment="1">
      <alignment horizontal="center"/>
    </xf>
    <xf numFmtId="49" fontId="16" fillId="0" borderId="10" xfId="0" applyNumberFormat="1" applyFont="1" applyBorder="1" applyAlignment="1">
      <alignment horizontal="left"/>
    </xf>
    <xf numFmtId="0" fontId="16" fillId="0" borderId="10" xfId="0" applyFont="1" applyBorder="1" applyAlignment="1">
      <alignment horizontal="center"/>
    </xf>
    <xf numFmtId="44" fontId="16" fillId="0" borderId="10" xfId="0" applyNumberFormat="1" applyFont="1" applyBorder="1" applyAlignment="1">
      <alignment horizontal="left" wrapText="1"/>
    </xf>
    <xf numFmtId="0" fontId="13" fillId="38" borderId="64" xfId="0" applyFont="1" applyFill="1" applyBorder="1" applyAlignment="1">
      <alignment horizontal="center" vertical="center"/>
    </xf>
    <xf numFmtId="0" fontId="32" fillId="38" borderId="64" xfId="0" applyFont="1" applyFill="1" applyBorder="1" applyAlignment="1">
      <alignment horizontal="center" vertical="center"/>
    </xf>
    <xf numFmtId="0" fontId="13" fillId="44" borderId="64" xfId="0" applyFont="1" applyFill="1" applyBorder="1" applyAlignment="1">
      <alignment horizontal="center"/>
    </xf>
    <xf numFmtId="0" fontId="13" fillId="39" borderId="64" xfId="0" applyFont="1" applyFill="1" applyBorder="1" applyAlignment="1">
      <alignment horizontal="center"/>
    </xf>
    <xf numFmtId="0" fontId="16" fillId="0" borderId="64" xfId="0" applyFont="1" applyBorder="1" applyAlignment="1">
      <alignment horizontal="center" vertical="center"/>
    </xf>
    <xf numFmtId="49" fontId="16" fillId="0" borderId="64" xfId="0" applyNumberFormat="1" applyFont="1" applyBorder="1" applyAlignment="1">
      <alignment horizontal="left"/>
    </xf>
    <xf numFmtId="0" fontId="16" fillId="0" borderId="64" xfId="0" applyFont="1" applyBorder="1" applyAlignment="1">
      <alignment horizontal="center"/>
    </xf>
    <xf numFmtId="0" fontId="22" fillId="0" borderId="64" xfId="0" applyFont="1" applyBorder="1" applyAlignment="1">
      <alignment horizontal="left"/>
    </xf>
    <xf numFmtId="0" fontId="16" fillId="0" borderId="64" xfId="0" applyFont="1" applyBorder="1" applyAlignment="1">
      <alignment horizontal="left"/>
    </xf>
    <xf numFmtId="0" fontId="16" fillId="0" borderId="64" xfId="0" applyFont="1" applyBorder="1" applyAlignment="1">
      <alignment horizontal="left" wrapText="1"/>
    </xf>
    <xf numFmtId="44" fontId="16" fillId="0" borderId="64" xfId="0" applyNumberFormat="1" applyFont="1" applyBorder="1" applyAlignment="1">
      <alignment horizontal="left"/>
    </xf>
    <xf numFmtId="44" fontId="16" fillId="43" borderId="65" xfId="0" applyNumberFormat="1" applyFont="1" applyFill="1" applyBorder="1" applyAlignment="1">
      <alignment horizontal="left"/>
    </xf>
    <xf numFmtId="0" fontId="16" fillId="0" borderId="66" xfId="0" applyFont="1" applyBorder="1" applyAlignment="1">
      <alignment horizontal="left"/>
    </xf>
    <xf numFmtId="44" fontId="16" fillId="0" borderId="64" xfId="0" applyNumberFormat="1" applyFont="1" applyBorder="1" applyAlignment="1">
      <alignment horizontal="left" wrapText="1"/>
    </xf>
    <xf numFmtId="44" fontId="16" fillId="0" borderId="67" xfId="0" applyNumberFormat="1" applyFont="1" applyBorder="1" applyAlignment="1">
      <alignment horizontal="left"/>
    </xf>
    <xf numFmtId="0" fontId="16" fillId="0" borderId="68" xfId="0" applyFont="1" applyBorder="1" applyAlignment="1">
      <alignment horizontal="left" wrapText="1"/>
    </xf>
    <xf numFmtId="44" fontId="16" fillId="0" borderId="68" xfId="42" applyFont="1" applyBorder="1" applyAlignment="1">
      <alignment horizontal="left"/>
    </xf>
    <xf numFmtId="44" fontId="16" fillId="0" borderId="68" xfId="0" applyNumberFormat="1" applyFont="1" applyBorder="1" applyAlignment="1">
      <alignment horizontal="left"/>
    </xf>
    <xf numFmtId="0" fontId="16" fillId="0" borderId="68" xfId="0" applyFont="1" applyBorder="1" applyAlignment="1">
      <alignment horizontal="left" vertical="top" wrapText="1"/>
    </xf>
    <xf numFmtId="0" fontId="33" fillId="45" borderId="25" xfId="0" applyFont="1" applyFill="1" applyBorder="1" applyAlignment="1">
      <alignment horizontal="center" vertical="center"/>
    </xf>
    <xf numFmtId="0" fontId="32" fillId="45" borderId="25" xfId="0" applyFont="1" applyFill="1" applyBorder="1" applyAlignment="1">
      <alignment horizontal="center" vertical="center"/>
    </xf>
    <xf numFmtId="0" fontId="16" fillId="0" borderId="25" xfId="0" applyFont="1" applyBorder="1" applyAlignment="1">
      <alignment horizontal="center" vertical="center"/>
    </xf>
    <xf numFmtId="0" fontId="16" fillId="0" borderId="52" xfId="0" applyFont="1" applyBorder="1" applyAlignment="1">
      <alignment horizontal="left" wrapText="1"/>
    </xf>
    <xf numFmtId="44" fontId="16" fillId="0" borderId="52" xfId="42" applyFont="1" applyBorder="1" applyAlignment="1">
      <alignment horizontal="left"/>
    </xf>
    <xf numFmtId="0" fontId="16" fillId="0" borderId="52" xfId="0" applyFont="1" applyBorder="1" applyAlignment="1">
      <alignment horizontal="left" vertical="top" wrapText="1"/>
    </xf>
    <xf numFmtId="0" fontId="33" fillId="45" borderId="58" xfId="0" applyFont="1" applyFill="1" applyBorder="1" applyAlignment="1">
      <alignment horizontal="center" vertical="center"/>
    </xf>
    <xf numFmtId="0" fontId="32" fillId="45" borderId="58" xfId="0" applyFont="1" applyFill="1" applyBorder="1" applyAlignment="1">
      <alignment horizontal="center" vertical="center"/>
    </xf>
    <xf numFmtId="0" fontId="16" fillId="0" borderId="58" xfId="0" applyFont="1" applyBorder="1" applyAlignment="1">
      <alignment horizontal="center" vertical="center"/>
    </xf>
    <xf numFmtId="0" fontId="16" fillId="0" borderId="62" xfId="0" applyFont="1" applyBorder="1" applyAlignment="1">
      <alignment horizontal="left" wrapText="1"/>
    </xf>
    <xf numFmtId="44" fontId="16" fillId="0" borderId="62" xfId="42" applyFont="1" applyBorder="1" applyAlignment="1">
      <alignment horizontal="left"/>
    </xf>
    <xf numFmtId="0" fontId="16" fillId="0" borderId="62" xfId="0" applyFont="1" applyBorder="1" applyAlignment="1">
      <alignment horizontal="left" vertical="top" wrapText="1"/>
    </xf>
    <xf numFmtId="0" fontId="33" fillId="45" borderId="10" xfId="0" applyFont="1" applyFill="1" applyBorder="1" applyAlignment="1">
      <alignment horizontal="center" vertical="center"/>
    </xf>
    <xf numFmtId="0" fontId="32" fillId="45" borderId="10" xfId="0" applyFont="1" applyFill="1" applyBorder="1" applyAlignment="1">
      <alignment horizontal="center" vertical="center"/>
    </xf>
    <xf numFmtId="44" fontId="16" fillId="0" borderId="62" xfId="0" applyNumberFormat="1" applyFont="1" applyBorder="1" applyAlignment="1">
      <alignment horizontal="left"/>
    </xf>
    <xf numFmtId="0" fontId="16" fillId="0" borderId="23" xfId="0" applyFont="1" applyBorder="1" applyAlignment="1">
      <alignment horizontal="left"/>
    </xf>
    <xf numFmtId="0" fontId="16" fillId="0" borderId="69" xfId="0" applyFont="1" applyBorder="1" applyAlignment="1">
      <alignment horizontal="left"/>
    </xf>
    <xf numFmtId="44" fontId="22" fillId="0" borderId="70" xfId="0" applyNumberFormat="1" applyFont="1" applyBorder="1" applyAlignment="1">
      <alignment horizontal="left"/>
    </xf>
    <xf numFmtId="0" fontId="0" fillId="0" borderId="23" xfId="0" applyBorder="1" applyAlignment="1">
      <alignment horizontal="left"/>
    </xf>
    <xf numFmtId="0" fontId="33" fillId="45" borderId="71" xfId="0" applyFont="1" applyFill="1" applyBorder="1" applyAlignment="1">
      <alignment horizontal="center" vertical="center"/>
    </xf>
    <xf numFmtId="0" fontId="32" fillId="45" borderId="71" xfId="0" applyFont="1" applyFill="1" applyBorder="1" applyAlignment="1">
      <alignment horizontal="center" vertical="center"/>
    </xf>
    <xf numFmtId="0" fontId="13" fillId="44" borderId="71" xfId="0" applyFont="1" applyFill="1" applyBorder="1" applyAlignment="1">
      <alignment horizontal="center"/>
    </xf>
    <xf numFmtId="0" fontId="13" fillId="39" borderId="71" xfId="0" applyFont="1" applyFill="1" applyBorder="1" applyAlignment="1">
      <alignment horizontal="center"/>
    </xf>
    <xf numFmtId="0" fontId="16" fillId="0" borderId="71" xfId="0" applyFont="1" applyBorder="1" applyAlignment="1">
      <alignment horizontal="center" vertical="center"/>
    </xf>
    <xf numFmtId="49" fontId="16" fillId="0" borderId="71" xfId="0" applyNumberFormat="1" applyFont="1" applyBorder="1" applyAlignment="1">
      <alignment horizontal="left"/>
    </xf>
    <xf numFmtId="0" fontId="16" fillId="0" borderId="71" xfId="0" applyFont="1" applyBorder="1" applyAlignment="1">
      <alignment horizontal="center"/>
    </xf>
    <xf numFmtId="0" fontId="22" fillId="0" borderId="71" xfId="0" applyFont="1" applyBorder="1" applyAlignment="1">
      <alignment horizontal="left" wrapText="1"/>
    </xf>
    <xf numFmtId="0" fontId="16" fillId="0" borderId="71" xfId="0" applyFont="1" applyBorder="1" applyAlignment="1">
      <alignment horizontal="left"/>
    </xf>
    <xf numFmtId="0" fontId="16" fillId="0" borderId="71" xfId="0" applyFont="1" applyBorder="1" applyAlignment="1">
      <alignment horizontal="left" wrapText="1"/>
    </xf>
    <xf numFmtId="44" fontId="16" fillId="0" borderId="71" xfId="0" applyNumberFormat="1" applyFont="1" applyBorder="1" applyAlignment="1">
      <alignment horizontal="left"/>
    </xf>
    <xf numFmtId="44" fontId="22" fillId="0" borderId="72" xfId="0" applyNumberFormat="1" applyFont="1" applyBorder="1" applyAlignment="1">
      <alignment horizontal="left"/>
    </xf>
    <xf numFmtId="44" fontId="16" fillId="0" borderId="73" xfId="0" applyNumberFormat="1" applyFont="1" applyBorder="1" applyAlignment="1">
      <alignment horizontal="left"/>
    </xf>
    <xf numFmtId="0" fontId="16" fillId="0" borderId="74" xfId="0" applyFont="1" applyBorder="1" applyAlignment="1">
      <alignment horizontal="left"/>
    </xf>
    <xf numFmtId="44" fontId="16" fillId="0" borderId="71" xfId="0" applyNumberFormat="1" applyFont="1" applyBorder="1" applyAlignment="1">
      <alignment horizontal="left" wrapText="1"/>
    </xf>
    <xf numFmtId="44" fontId="16" fillId="0" borderId="75" xfId="0" applyNumberFormat="1" applyFont="1" applyBorder="1" applyAlignment="1">
      <alignment horizontal="left"/>
    </xf>
    <xf numFmtId="0" fontId="16" fillId="0" borderId="76" xfId="0" applyFont="1" applyBorder="1" applyAlignment="1">
      <alignment horizontal="left" wrapText="1"/>
    </xf>
    <xf numFmtId="44" fontId="16" fillId="0" borderId="76" xfId="42" applyFont="1" applyBorder="1" applyAlignment="1">
      <alignment horizontal="left"/>
    </xf>
    <xf numFmtId="44" fontId="16" fillId="0" borderId="76" xfId="0" applyNumberFormat="1" applyFont="1" applyBorder="1" applyAlignment="1">
      <alignment horizontal="left"/>
    </xf>
    <xf numFmtId="0" fontId="16" fillId="0" borderId="76" xfId="0" applyFont="1" applyBorder="1" applyAlignment="1">
      <alignment horizontal="left" vertical="top" wrapText="1"/>
    </xf>
    <xf numFmtId="0" fontId="16" fillId="0" borderId="77" xfId="0" applyFont="1" applyBorder="1" applyAlignment="1">
      <alignment horizontal="left"/>
    </xf>
    <xf numFmtId="0" fontId="33" fillId="45" borderId="30" xfId="0" applyFont="1" applyFill="1" applyBorder="1" applyAlignment="1">
      <alignment horizontal="center" vertical="center"/>
    </xf>
    <xf numFmtId="0" fontId="32" fillId="45" borderId="30" xfId="0" applyFont="1" applyFill="1" applyBorder="1" applyAlignment="1">
      <alignment horizontal="center" vertical="center"/>
    </xf>
    <xf numFmtId="0" fontId="16" fillId="0" borderId="30" xfId="0" applyFont="1" applyBorder="1" applyAlignment="1">
      <alignment horizontal="center" vertical="center"/>
    </xf>
    <xf numFmtId="0" fontId="22" fillId="0" borderId="30" xfId="0" applyFont="1" applyBorder="1" applyAlignment="1">
      <alignment horizontal="left"/>
    </xf>
    <xf numFmtId="44" fontId="16" fillId="0" borderId="30" xfId="0" applyNumberFormat="1" applyFont="1" applyBorder="1" applyAlignment="1">
      <alignment horizontal="left"/>
    </xf>
    <xf numFmtId="44" fontId="22" fillId="0" borderId="45" xfId="0" applyNumberFormat="1" applyFont="1" applyBorder="1" applyAlignment="1">
      <alignment horizontal="left"/>
    </xf>
    <xf numFmtId="44" fontId="16" fillId="43" borderId="78" xfId="0" applyNumberFormat="1" applyFont="1" applyFill="1" applyBorder="1" applyAlignment="1">
      <alignment horizontal="left"/>
    </xf>
    <xf numFmtId="0" fontId="16" fillId="0" borderId="79" xfId="0" applyFont="1" applyBorder="1" applyAlignment="1">
      <alignment horizontal="left"/>
    </xf>
    <xf numFmtId="44" fontId="16" fillId="0" borderId="80" xfId="0" applyNumberFormat="1" applyFont="1" applyBorder="1" applyAlignment="1">
      <alignment horizontal="left"/>
    </xf>
    <xf numFmtId="0" fontId="16" fillId="0" borderId="81" xfId="0" applyFont="1" applyBorder="1" applyAlignment="1">
      <alignment horizontal="left" wrapText="1"/>
    </xf>
    <xf numFmtId="44" fontId="16" fillId="0" borderId="81" xfId="42" applyFont="1" applyBorder="1" applyAlignment="1">
      <alignment horizontal="left"/>
    </xf>
    <xf numFmtId="44" fontId="16" fillId="0" borderId="81" xfId="0" applyNumberFormat="1" applyFont="1" applyBorder="1" applyAlignment="1">
      <alignment horizontal="left"/>
    </xf>
    <xf numFmtId="0" fontId="16" fillId="0" borderId="81" xfId="0" applyFont="1" applyBorder="1" applyAlignment="1">
      <alignment horizontal="left" vertical="top" wrapText="1"/>
    </xf>
    <xf numFmtId="0" fontId="33" fillId="45" borderId="82" xfId="0" applyFont="1" applyFill="1" applyBorder="1" applyAlignment="1">
      <alignment horizontal="center" vertical="center"/>
    </xf>
    <xf numFmtId="0" fontId="32" fillId="45" borderId="82" xfId="0" applyFont="1" applyFill="1" applyBorder="1" applyAlignment="1">
      <alignment horizontal="center" vertical="center"/>
    </xf>
    <xf numFmtId="0" fontId="13" fillId="44" borderId="82" xfId="0" applyFont="1" applyFill="1" applyBorder="1" applyAlignment="1">
      <alignment horizontal="center"/>
    </xf>
    <xf numFmtId="0" fontId="13" fillId="39" borderId="82" xfId="0" applyFont="1" applyFill="1" applyBorder="1" applyAlignment="1">
      <alignment horizontal="center"/>
    </xf>
    <xf numFmtId="0" fontId="16" fillId="0" borderId="82" xfId="0" applyFont="1" applyBorder="1" applyAlignment="1">
      <alignment horizontal="center" vertical="center"/>
    </xf>
    <xf numFmtId="0" fontId="16" fillId="0" borderId="82" xfId="0" applyFont="1" applyBorder="1" applyAlignment="1">
      <alignment horizontal="center"/>
    </xf>
    <xf numFmtId="0" fontId="22" fillId="0" borderId="82" xfId="0" applyFont="1" applyBorder="1" applyAlignment="1">
      <alignment horizontal="left" wrapText="1"/>
    </xf>
    <xf numFmtId="0" fontId="16" fillId="0" borderId="82" xfId="0" applyFont="1" applyBorder="1" applyAlignment="1">
      <alignment horizontal="left"/>
    </xf>
    <xf numFmtId="0" fontId="16" fillId="0" borderId="82" xfId="0" applyFont="1" applyBorder="1" applyAlignment="1">
      <alignment horizontal="left" wrapText="1"/>
    </xf>
    <xf numFmtId="44" fontId="16" fillId="0" borderId="82" xfId="0" applyNumberFormat="1" applyFont="1" applyBorder="1" applyAlignment="1">
      <alignment horizontal="left"/>
    </xf>
    <xf numFmtId="44" fontId="16" fillId="43" borderId="83" xfId="0" applyNumberFormat="1" applyFont="1" applyFill="1" applyBorder="1" applyAlignment="1">
      <alignment horizontal="left"/>
    </xf>
    <xf numFmtId="0" fontId="16" fillId="0" borderId="31" xfId="0" applyFont="1" applyBorder="1" applyAlignment="1">
      <alignment horizontal="left"/>
    </xf>
    <xf numFmtId="44" fontId="16" fillId="0" borderId="82" xfId="0" applyNumberFormat="1" applyFont="1" applyBorder="1" applyAlignment="1">
      <alignment horizontal="left" wrapText="1"/>
    </xf>
    <xf numFmtId="44" fontId="16" fillId="0" borderId="84" xfId="0" applyNumberFormat="1" applyFont="1" applyBorder="1" applyAlignment="1">
      <alignment horizontal="left"/>
    </xf>
    <xf numFmtId="0" fontId="16" fillId="0" borderId="38" xfId="0" applyFont="1" applyBorder="1" applyAlignment="1">
      <alignment horizontal="left" wrapText="1"/>
    </xf>
    <xf numFmtId="44" fontId="16" fillId="0" borderId="38" xfId="42" applyFont="1" applyBorder="1" applyAlignment="1">
      <alignment horizontal="left"/>
    </xf>
    <xf numFmtId="44" fontId="16" fillId="0" borderId="38" xfId="0" applyNumberFormat="1" applyFont="1" applyBorder="1" applyAlignment="1">
      <alignment horizontal="left"/>
    </xf>
    <xf numFmtId="0" fontId="16" fillId="0" borderId="85" xfId="0" applyFont="1" applyBorder="1" applyAlignment="1">
      <alignment horizontal="left" vertical="top" wrapText="1"/>
    </xf>
    <xf numFmtId="0" fontId="13" fillId="37" borderId="10" xfId="0" applyFont="1" applyFill="1" applyBorder="1" applyAlignment="1">
      <alignment horizontal="center" vertical="center"/>
    </xf>
    <xf numFmtId="0" fontId="32" fillId="37" borderId="10" xfId="0" applyFont="1" applyFill="1" applyBorder="1" applyAlignment="1">
      <alignment horizontal="center" vertical="center"/>
    </xf>
    <xf numFmtId="49" fontId="16" fillId="37" borderId="25" xfId="0" applyNumberFormat="1" applyFont="1" applyFill="1" applyBorder="1" applyAlignment="1">
      <alignment horizontal="left"/>
    </xf>
    <xf numFmtId="44" fontId="16" fillId="36" borderId="31" xfId="0" applyNumberFormat="1" applyFont="1" applyFill="1" applyBorder="1" applyAlignment="1">
      <alignment horizontal="left"/>
    </xf>
    <xf numFmtId="44" fontId="16" fillId="36" borderId="83" xfId="0" applyNumberFormat="1" applyFont="1" applyFill="1" applyBorder="1" applyAlignment="1">
      <alignment horizontal="left"/>
    </xf>
    <xf numFmtId="0" fontId="16" fillId="46" borderId="31" xfId="0" applyFont="1" applyFill="1" applyBorder="1" applyAlignment="1">
      <alignment horizontal="right" wrapText="1"/>
    </xf>
    <xf numFmtId="44" fontId="16" fillId="46" borderId="82" xfId="0" applyNumberFormat="1" applyFont="1" applyFill="1" applyBorder="1" applyAlignment="1">
      <alignment horizontal="left"/>
    </xf>
    <xf numFmtId="44" fontId="16" fillId="46" borderId="84" xfId="0" applyNumberFormat="1" applyFont="1" applyFill="1" applyBorder="1" applyAlignment="1">
      <alignment horizontal="left"/>
    </xf>
    <xf numFmtId="0" fontId="16" fillId="0" borderId="28" xfId="0" applyFont="1" applyBorder="1"/>
    <xf numFmtId="0" fontId="16" fillId="0" borderId="47" xfId="0" applyFont="1" applyBorder="1"/>
    <xf numFmtId="0" fontId="16" fillId="36" borderId="46" xfId="0" applyFont="1" applyFill="1" applyBorder="1"/>
    <xf numFmtId="44" fontId="34" fillId="36" borderId="19" xfId="0" applyNumberFormat="1" applyFont="1" applyFill="1" applyBorder="1" applyAlignment="1">
      <alignment horizontal="left"/>
    </xf>
    <xf numFmtId="44" fontId="26" fillId="43" borderId="57" xfId="0" applyNumberFormat="1" applyFont="1" applyFill="1" applyBorder="1" applyAlignment="1">
      <alignment horizontal="left"/>
    </xf>
    <xf numFmtId="44" fontId="34" fillId="44" borderId="14" xfId="0" applyNumberFormat="1" applyFont="1" applyFill="1" applyBorder="1" applyAlignment="1">
      <alignment horizontal="left"/>
    </xf>
    <xf numFmtId="44" fontId="34" fillId="34" borderId="19" xfId="0" applyNumberFormat="1" applyFont="1" applyFill="1" applyBorder="1" applyAlignment="1">
      <alignment horizontal="left"/>
    </xf>
    <xf numFmtId="0" fontId="16" fillId="44" borderId="13" xfId="0" applyFont="1" applyFill="1" applyBorder="1" applyAlignment="1">
      <alignment horizontal="centerContinuous" wrapText="1"/>
    </xf>
    <xf numFmtId="0" fontId="16" fillId="34" borderId="18" xfId="0" applyFont="1" applyFill="1" applyBorder="1" applyAlignment="1">
      <alignment horizontal="centerContinuous" wrapText="1"/>
    </xf>
    <xf numFmtId="44" fontId="16" fillId="34" borderId="19" xfId="0" applyNumberFormat="1" applyFont="1" applyFill="1" applyBorder="1"/>
    <xf numFmtId="0" fontId="35" fillId="0" borderId="10" xfId="0" applyFont="1" applyBorder="1" applyAlignment="1">
      <alignment horizontal="center" vertical="center"/>
    </xf>
    <xf numFmtId="0" fontId="24" fillId="0" borderId="0" xfId="0" applyFont="1" applyAlignment="1">
      <alignment horizontal="left" wrapText="1"/>
    </xf>
    <xf numFmtId="0" fontId="24" fillId="0" borderId="0" xfId="0" applyFont="1" applyAlignment="1">
      <alignment horizontal="left"/>
    </xf>
    <xf numFmtId="0" fontId="0" fillId="0" borderId="0" xfId="0" applyAlignment="1">
      <alignment horizontal="center" vertical="center"/>
    </xf>
    <xf numFmtId="44" fontId="16" fillId="0" borderId="0" xfId="42" applyFont="1" applyBorder="1" applyAlignment="1">
      <alignment horizontal="left"/>
    </xf>
    <xf numFmtId="44" fontId="0" fillId="44" borderId="14" xfId="0" applyNumberFormat="1" applyFill="1" applyBorder="1"/>
    <xf numFmtId="44" fontId="0" fillId="0" borderId="10" xfId="0" applyNumberFormat="1" applyBorder="1" applyAlignment="1">
      <alignment horizontal="left"/>
    </xf>
    <xf numFmtId="44" fontId="16" fillId="0" borderId="88" xfId="42" applyFont="1" applyBorder="1" applyAlignment="1">
      <alignment horizontal="left"/>
    </xf>
    <xf numFmtId="44" fontId="16" fillId="0" borderId="88" xfId="0" applyNumberFormat="1" applyFont="1" applyBorder="1" applyAlignment="1">
      <alignment horizontal="left"/>
    </xf>
    <xf numFmtId="44" fontId="16" fillId="0" borderId="90" xfId="0" applyNumberFormat="1" applyFont="1" applyBorder="1" applyAlignment="1">
      <alignment horizontal="left"/>
    </xf>
    <xf numFmtId="44" fontId="16" fillId="0" borderId="91" xfId="0" applyNumberFormat="1" applyFont="1" applyBorder="1" applyAlignment="1">
      <alignment horizontal="left"/>
    </xf>
    <xf numFmtId="0" fontId="35" fillId="0" borderId="25" xfId="0" applyFont="1" applyBorder="1" applyAlignment="1">
      <alignment horizontal="center" vertical="center"/>
    </xf>
    <xf numFmtId="0" fontId="16" fillId="0" borderId="86" xfId="0" applyFont="1" applyBorder="1" applyAlignment="1">
      <alignment horizontal="left"/>
    </xf>
    <xf numFmtId="44" fontId="22" fillId="43" borderId="18" xfId="0" applyNumberFormat="1" applyFont="1" applyFill="1" applyBorder="1" applyAlignment="1">
      <alignment horizontal="left"/>
    </xf>
    <xf numFmtId="44" fontId="16" fillId="0" borderId="91" xfId="42" applyFont="1" applyBorder="1" applyAlignment="1">
      <alignment horizontal="left"/>
    </xf>
    <xf numFmtId="0" fontId="16" fillId="0" borderId="93" xfId="0" applyFont="1" applyBorder="1" applyAlignment="1">
      <alignment horizontal="left"/>
    </xf>
    <xf numFmtId="0" fontId="13" fillId="37" borderId="95" xfId="0" applyFont="1" applyFill="1" applyBorder="1" applyAlignment="1">
      <alignment horizontal="center" wrapText="1"/>
    </xf>
    <xf numFmtId="0" fontId="13" fillId="37" borderId="96" xfId="0" applyFont="1" applyFill="1" applyBorder="1" applyAlignment="1">
      <alignment horizontal="center" wrapText="1"/>
    </xf>
    <xf numFmtId="0" fontId="22" fillId="44" borderId="97" xfId="0" applyFont="1" applyFill="1" applyBorder="1" applyAlignment="1">
      <alignment horizontal="center" textRotation="90"/>
    </xf>
    <xf numFmtId="0" fontId="22" fillId="39" borderId="98" xfId="0" applyFont="1" applyFill="1" applyBorder="1" applyAlignment="1">
      <alignment horizontal="center" textRotation="90"/>
    </xf>
    <xf numFmtId="0" fontId="16" fillId="38" borderId="85" xfId="42" applyNumberFormat="1" applyFont="1" applyFill="1" applyBorder="1" applyAlignment="1">
      <alignment horizontal="left" wrapText="1"/>
    </xf>
    <xf numFmtId="0" fontId="16" fillId="38" borderId="85" xfId="0" applyFont="1" applyFill="1" applyBorder="1" applyAlignment="1">
      <alignment horizontal="left"/>
    </xf>
    <xf numFmtId="0" fontId="16" fillId="38" borderId="99" xfId="0" applyFont="1" applyFill="1" applyBorder="1" applyAlignment="1">
      <alignment horizontal="left"/>
    </xf>
    <xf numFmtId="44" fontId="16" fillId="0" borderId="10" xfId="42" applyFont="1" applyBorder="1" applyAlignment="1">
      <alignment horizontal="left" wrapText="1"/>
    </xf>
    <xf numFmtId="44" fontId="16" fillId="0" borderId="90" xfId="42" applyFont="1" applyBorder="1" applyAlignment="1">
      <alignment horizontal="left"/>
    </xf>
    <xf numFmtId="0" fontId="16" fillId="0" borderId="92" xfId="0" applyFont="1" applyBorder="1" applyAlignment="1">
      <alignment horizontal="left"/>
    </xf>
    <xf numFmtId="44" fontId="16" fillId="0" borderId="0" xfId="0" applyNumberFormat="1" applyFont="1" applyAlignment="1">
      <alignment horizontal="left"/>
    </xf>
    <xf numFmtId="0" fontId="16" fillId="46" borderId="100" xfId="0" applyFont="1" applyFill="1" applyBorder="1" applyAlignment="1">
      <alignment horizontal="right" wrapText="1"/>
    </xf>
    <xf numFmtId="44" fontId="16" fillId="46" borderId="101" xfId="0" applyNumberFormat="1" applyFont="1" applyFill="1" applyBorder="1" applyAlignment="1">
      <alignment horizontal="left"/>
    </xf>
    <xf numFmtId="44" fontId="16" fillId="46" borderId="102" xfId="0" applyNumberFormat="1" applyFont="1" applyFill="1" applyBorder="1" applyAlignment="1">
      <alignment horizontal="left"/>
    </xf>
    <xf numFmtId="0" fontId="16" fillId="0" borderId="12" xfId="0" applyFont="1" applyBorder="1" applyAlignment="1">
      <alignment horizontal="right" wrapText="1"/>
    </xf>
    <xf numFmtId="0" fontId="22" fillId="45" borderId="53" xfId="0" applyFont="1" applyFill="1" applyBorder="1" applyAlignment="1">
      <alignment horizontal="right" wrapText="1"/>
    </xf>
    <xf numFmtId="44" fontId="22" fillId="45" borderId="35" xfId="0" applyNumberFormat="1" applyFont="1" applyFill="1" applyBorder="1" applyAlignment="1">
      <alignment horizontal="left"/>
    </xf>
    <xf numFmtId="44" fontId="22" fillId="45" borderId="36" xfId="0" applyNumberFormat="1" applyFont="1" applyFill="1" applyBorder="1" applyAlignment="1">
      <alignment horizontal="left"/>
    </xf>
    <xf numFmtId="44" fontId="0" fillId="0" borderId="13" xfId="42" applyFont="1" applyBorder="1"/>
    <xf numFmtId="44" fontId="0" fillId="0" borderId="14" xfId="42" applyFont="1" applyBorder="1"/>
    <xf numFmtId="44" fontId="16" fillId="0" borderId="104" xfId="42" applyFont="1" applyBorder="1" applyAlignment="1">
      <alignment horizontal="left"/>
    </xf>
    <xf numFmtId="44" fontId="16" fillId="0" borderId="105" xfId="42" applyFont="1" applyBorder="1" applyAlignment="1">
      <alignment horizontal="left"/>
    </xf>
    <xf numFmtId="44" fontId="16" fillId="0" borderId="106" xfId="42" applyFont="1" applyBorder="1" applyAlignment="1">
      <alignment horizontal="left"/>
    </xf>
    <xf numFmtId="44" fontId="16" fillId="0" borderId="107" xfId="42" applyFont="1" applyBorder="1" applyAlignment="1">
      <alignment horizontal="left"/>
    </xf>
    <xf numFmtId="44" fontId="16" fillId="0" borderId="103" xfId="42" applyFont="1" applyBorder="1" applyAlignment="1">
      <alignment horizontal="left"/>
    </xf>
    <xf numFmtId="44" fontId="16" fillId="0" borderId="10" xfId="42" applyFont="1" applyBorder="1"/>
    <xf numFmtId="0" fontId="16" fillId="0" borderId="10" xfId="0" applyFont="1" applyBorder="1" applyAlignment="1">
      <alignment horizontal="center" vertical="center" wrapText="1"/>
    </xf>
    <xf numFmtId="0" fontId="13" fillId="39" borderId="39" xfId="0" applyFont="1" applyFill="1" applyBorder="1" applyAlignment="1">
      <alignment horizontal="center"/>
    </xf>
    <xf numFmtId="44" fontId="16" fillId="0" borderId="111" xfId="42" applyFont="1" applyBorder="1" applyAlignment="1">
      <alignment horizontal="left"/>
    </xf>
    <xf numFmtId="0" fontId="13" fillId="33" borderId="108" xfId="0" applyFont="1" applyFill="1" applyBorder="1" applyAlignment="1">
      <alignment horizontal="left" wrapText="1"/>
    </xf>
    <xf numFmtId="0" fontId="13" fillId="33" borderId="96" xfId="0" applyFont="1" applyFill="1" applyBorder="1" applyAlignment="1">
      <alignment horizontal="left" wrapText="1"/>
    </xf>
    <xf numFmtId="0" fontId="13" fillId="33" borderId="109" xfId="0" applyFont="1" applyFill="1" applyBorder="1" applyAlignment="1">
      <alignment horizontal="left" wrapText="1"/>
    </xf>
    <xf numFmtId="0" fontId="0" fillId="0" borderId="0" xfId="0" applyAlignment="1">
      <alignment wrapText="1"/>
    </xf>
    <xf numFmtId="44" fontId="0" fillId="0" borderId="0" xfId="42" applyFont="1"/>
    <xf numFmtId="9" fontId="13" fillId="42" borderId="96" xfId="43" applyFont="1" applyFill="1" applyBorder="1" applyAlignment="1">
      <alignment horizontal="left" wrapText="1"/>
    </xf>
    <xf numFmtId="9" fontId="16" fillId="0" borderId="10" xfId="43" applyFont="1" applyBorder="1" applyAlignment="1">
      <alignment wrapText="1"/>
    </xf>
    <xf numFmtId="44" fontId="13" fillId="42" borderId="96" xfId="42" applyFont="1" applyFill="1" applyBorder="1" applyAlignment="1">
      <alignment horizontal="left" wrapText="1"/>
    </xf>
    <xf numFmtId="44" fontId="16" fillId="0" borderId="10" xfId="42" applyFont="1" applyBorder="1" applyAlignment="1">
      <alignment wrapText="1"/>
    </xf>
    <xf numFmtId="44" fontId="13" fillId="33" borderId="96" xfId="42" applyFont="1" applyFill="1" applyBorder="1" applyAlignment="1">
      <alignment horizontal="left" wrapText="1"/>
    </xf>
    <xf numFmtId="44" fontId="16" fillId="0" borderId="46" xfId="42" applyFont="1" applyBorder="1" applyAlignment="1">
      <alignment horizontal="left"/>
    </xf>
    <xf numFmtId="44" fontId="16" fillId="44" borderId="12" xfId="42" applyFont="1" applyFill="1" applyBorder="1" applyAlignment="1">
      <alignment horizontal="centerContinuous" wrapText="1"/>
    </xf>
    <xf numFmtId="44" fontId="16" fillId="34" borderId="17" xfId="42" applyFont="1" applyFill="1" applyBorder="1" applyAlignment="1">
      <alignment horizontal="centerContinuous" wrapText="1"/>
    </xf>
    <xf numFmtId="44" fontId="16" fillId="0" borderId="10" xfId="42" applyFont="1" applyBorder="1" applyAlignment="1">
      <alignment horizontal="left"/>
    </xf>
    <xf numFmtId="44" fontId="22" fillId="0" borderId="10" xfId="42" applyFont="1" applyBorder="1" applyAlignment="1">
      <alignment horizontal="left"/>
    </xf>
    <xf numFmtId="44" fontId="16" fillId="0" borderId="10" xfId="42" applyFont="1" applyBorder="1" applyAlignment="1">
      <alignment horizontal="center" vertical="center"/>
    </xf>
    <xf numFmtId="44" fontId="16" fillId="0" borderId="10" xfId="42" applyFont="1" applyBorder="1" applyAlignment="1">
      <alignment horizontal="center" vertical="center" wrapText="1"/>
    </xf>
    <xf numFmtId="44" fontId="22" fillId="43" borderId="19" xfId="0" applyNumberFormat="1" applyFont="1" applyFill="1" applyBorder="1" applyAlignment="1">
      <alignment horizontal="left"/>
    </xf>
    <xf numFmtId="164" fontId="13" fillId="33" borderId="78" xfId="0" applyNumberFormat="1" applyFont="1" applyFill="1" applyBorder="1" applyAlignment="1">
      <alignment horizontal="left" wrapText="1"/>
    </xf>
    <xf numFmtId="0" fontId="16" fillId="38" borderId="113" xfId="42" applyNumberFormat="1" applyFont="1" applyFill="1" applyBorder="1" applyAlignment="1">
      <alignment horizontal="left" wrapText="1"/>
    </xf>
    <xf numFmtId="0" fontId="16" fillId="34" borderId="100" xfId="0" applyFont="1" applyFill="1" applyBorder="1" applyAlignment="1">
      <alignment horizontal="left" wrapText="1"/>
    </xf>
    <xf numFmtId="0" fontId="16" fillId="34" borderId="112" xfId="0" applyFont="1" applyFill="1" applyBorder="1" applyAlignment="1">
      <alignment horizontal="center" vertical="center" wrapText="1"/>
    </xf>
    <xf numFmtId="0" fontId="16" fillId="34" borderId="102" xfId="0" applyFont="1" applyFill="1" applyBorder="1" applyAlignment="1">
      <alignment horizontal="left" wrapText="1"/>
    </xf>
    <xf numFmtId="0" fontId="14" fillId="0" borderId="0" xfId="0" applyFont="1"/>
    <xf numFmtId="44" fontId="22" fillId="0" borderId="10" xfId="42" applyFont="1" applyBorder="1" applyAlignment="1">
      <alignment wrapText="1"/>
    </xf>
    <xf numFmtId="44" fontId="16" fillId="0" borderId="29" xfId="42" applyFont="1" applyBorder="1" applyAlignment="1">
      <alignment horizontal="left"/>
    </xf>
    <xf numFmtId="44" fontId="16" fillId="0" borderId="13" xfId="42" applyFont="1" applyBorder="1" applyAlignment="1">
      <alignment horizontal="left"/>
    </xf>
    <xf numFmtId="44" fontId="16" fillId="0" borderId="13" xfId="0" applyNumberFormat="1" applyFont="1" applyBorder="1" applyAlignment="1">
      <alignment horizontal="left"/>
    </xf>
    <xf numFmtId="0" fontId="16" fillId="0" borderId="14" xfId="0" applyFont="1" applyBorder="1" applyAlignment="1">
      <alignment horizontal="left"/>
    </xf>
    <xf numFmtId="44" fontId="16" fillId="0" borderId="47" xfId="0" applyNumberFormat="1" applyFont="1" applyBorder="1" applyAlignment="1">
      <alignment horizontal="left"/>
    </xf>
    <xf numFmtId="0" fontId="16" fillId="0" borderId="24" xfId="0" applyFont="1" applyBorder="1" applyAlignment="1">
      <alignment horizontal="left"/>
    </xf>
    <xf numFmtId="0" fontId="16" fillId="38" borderId="37" xfId="42" applyNumberFormat="1" applyFont="1" applyFill="1" applyBorder="1" applyAlignment="1">
      <alignment horizontal="center" vertical="center" wrapText="1"/>
    </xf>
    <xf numFmtId="0" fontId="16" fillId="38" borderId="37" xfId="0" applyFont="1" applyFill="1" applyBorder="1" applyAlignment="1">
      <alignment horizontal="center" vertical="center"/>
    </xf>
    <xf numFmtId="9" fontId="16" fillId="0" borderId="10" xfId="43" applyFont="1" applyBorder="1" applyAlignment="1">
      <alignment horizontal="center" vertical="center"/>
    </xf>
    <xf numFmtId="44" fontId="16" fillId="0" borderId="10" xfId="0" applyNumberFormat="1" applyFont="1" applyBorder="1" applyAlignment="1">
      <alignment horizontal="center" vertical="center"/>
    </xf>
    <xf numFmtId="164" fontId="16" fillId="43" borderId="10" xfId="43" applyNumberFormat="1" applyFont="1" applyFill="1" applyBorder="1" applyAlignment="1">
      <alignment horizontal="center" vertical="center"/>
    </xf>
    <xf numFmtId="0" fontId="36" fillId="0" borderId="0" xfId="0" applyFont="1" applyAlignment="1">
      <alignment horizontal="left" wrapText="1"/>
    </xf>
    <xf numFmtId="44" fontId="0" fillId="0" borderId="0" xfId="0" applyNumberFormat="1" applyAlignment="1">
      <alignment horizontal="left" wrapText="1"/>
    </xf>
    <xf numFmtId="0" fontId="16" fillId="0" borderId="0" xfId="0" applyFont="1" applyAlignment="1">
      <alignment wrapText="1"/>
    </xf>
    <xf numFmtId="44" fontId="22" fillId="39" borderId="14" xfId="0" applyNumberFormat="1" applyFont="1" applyFill="1" applyBorder="1" applyAlignment="1">
      <alignment horizontal="left"/>
    </xf>
    <xf numFmtId="44" fontId="0" fillId="0" borderId="16" xfId="0" applyNumberFormat="1" applyBorder="1" applyAlignment="1">
      <alignment horizontal="left"/>
    </xf>
    <xf numFmtId="0" fontId="35" fillId="43" borderId="10" xfId="0" applyFont="1" applyFill="1" applyBorder="1" applyAlignment="1">
      <alignment horizontal="center" vertical="center"/>
    </xf>
    <xf numFmtId="0" fontId="35" fillId="43" borderId="11" xfId="0" applyFont="1" applyFill="1" applyBorder="1" applyAlignment="1">
      <alignment horizontal="center" vertical="center"/>
    </xf>
    <xf numFmtId="0" fontId="13" fillId="43" borderId="10" xfId="0" applyFont="1" applyFill="1" applyBorder="1" applyAlignment="1">
      <alignment horizontal="center"/>
    </xf>
    <xf numFmtId="0" fontId="16" fillId="43" borderId="10" xfId="0" applyFont="1" applyFill="1" applyBorder="1"/>
    <xf numFmtId="0" fontId="16" fillId="43" borderId="10" xfId="0" applyFont="1" applyFill="1" applyBorder="1" applyAlignment="1">
      <alignment horizontal="left" wrapText="1"/>
    </xf>
    <xf numFmtId="0" fontId="16" fillId="43" borderId="10" xfId="0" applyFont="1" applyFill="1" applyBorder="1" applyAlignment="1">
      <alignment wrapText="1"/>
    </xf>
    <xf numFmtId="9" fontId="16" fillId="43" borderId="10" xfId="43" applyFont="1" applyFill="1" applyBorder="1"/>
    <xf numFmtId="44" fontId="16" fillId="43" borderId="10" xfId="0" applyNumberFormat="1" applyFont="1" applyFill="1" applyBorder="1"/>
    <xf numFmtId="44" fontId="16" fillId="43" borderId="10" xfId="42" applyFont="1" applyFill="1" applyBorder="1"/>
    <xf numFmtId="44" fontId="16" fillId="43" borderId="10" xfId="0" applyNumberFormat="1" applyFont="1" applyFill="1" applyBorder="1" applyAlignment="1">
      <alignment horizontal="left"/>
    </xf>
    <xf numFmtId="44" fontId="22" fillId="43" borderId="10" xfId="0" applyNumberFormat="1" applyFont="1" applyFill="1" applyBorder="1" applyAlignment="1">
      <alignment horizontal="left"/>
    </xf>
    <xf numFmtId="0" fontId="16" fillId="43" borderId="10" xfId="0" applyFont="1" applyFill="1" applyBorder="1" applyAlignment="1">
      <alignment horizontal="center" vertical="center" wrapText="1"/>
    </xf>
    <xf numFmtId="44" fontId="16" fillId="43" borderId="10" xfId="0" applyNumberFormat="1" applyFont="1" applyFill="1" applyBorder="1" applyAlignment="1">
      <alignment horizontal="left" wrapText="1"/>
    </xf>
    <xf numFmtId="44" fontId="16" fillId="43" borderId="34" xfId="0" applyNumberFormat="1" applyFont="1" applyFill="1" applyBorder="1" applyAlignment="1">
      <alignment horizontal="left"/>
    </xf>
    <xf numFmtId="0" fontId="16" fillId="43" borderId="21" xfId="0" applyFont="1" applyFill="1" applyBorder="1" applyAlignment="1">
      <alignment horizontal="center" vertical="center" wrapText="1"/>
    </xf>
    <xf numFmtId="0" fontId="35" fillId="43" borderId="20" xfId="0" applyFont="1" applyFill="1" applyBorder="1" applyAlignment="1">
      <alignment horizontal="center" vertical="center"/>
    </xf>
    <xf numFmtId="0" fontId="16" fillId="43" borderId="18" xfId="0" applyFont="1" applyFill="1" applyBorder="1" applyAlignment="1">
      <alignment wrapText="1"/>
    </xf>
    <xf numFmtId="0" fontId="16" fillId="47" borderId="115" xfId="0" applyFont="1" applyFill="1" applyBorder="1" applyAlignment="1">
      <alignment horizontal="center" vertical="center" wrapText="1"/>
    </xf>
    <xf numFmtId="0" fontId="16" fillId="47" borderId="45" xfId="0" applyFont="1" applyFill="1" applyBorder="1" applyAlignment="1">
      <alignment horizontal="center" vertical="center" wrapText="1"/>
    </xf>
    <xf numFmtId="0" fontId="35" fillId="36" borderId="10" xfId="0" applyFont="1" applyFill="1" applyBorder="1" applyAlignment="1">
      <alignment horizontal="center" vertical="center"/>
    </xf>
    <xf numFmtId="0" fontId="13" fillId="36" borderId="10" xfId="0" applyFont="1" applyFill="1" applyBorder="1" applyAlignment="1">
      <alignment horizontal="center"/>
    </xf>
    <xf numFmtId="0" fontId="16" fillId="36" borderId="10" xfId="0" applyFont="1" applyFill="1" applyBorder="1"/>
    <xf numFmtId="0" fontId="0" fillId="36" borderId="0" xfId="0" applyFill="1"/>
    <xf numFmtId="44" fontId="16" fillId="36" borderId="10" xfId="0" applyNumberFormat="1" applyFont="1" applyFill="1" applyBorder="1" applyAlignment="1">
      <alignment horizontal="left"/>
    </xf>
    <xf numFmtId="0" fontId="16" fillId="36" borderId="13" xfId="0" applyFont="1" applyFill="1" applyBorder="1" applyAlignment="1">
      <alignment horizontal="center" vertical="center" wrapText="1"/>
    </xf>
    <xf numFmtId="0" fontId="16" fillId="36" borderId="10" xfId="0" applyFont="1" applyFill="1" applyBorder="1" applyAlignment="1">
      <alignment horizontal="center" vertical="center" wrapText="1"/>
    </xf>
    <xf numFmtId="44" fontId="16" fillId="36" borderId="10" xfId="0" applyNumberFormat="1" applyFont="1" applyFill="1" applyBorder="1" applyAlignment="1">
      <alignment horizontal="left" wrapText="1"/>
    </xf>
    <xf numFmtId="44" fontId="16" fillId="36" borderId="34" xfId="0" applyNumberFormat="1" applyFont="1" applyFill="1" applyBorder="1" applyAlignment="1">
      <alignment horizontal="left"/>
    </xf>
    <xf numFmtId="0" fontId="16" fillId="36" borderId="10" xfId="0" applyFont="1" applyFill="1" applyBorder="1" applyAlignment="1">
      <alignment wrapText="1"/>
    </xf>
    <xf numFmtId="44" fontId="16" fillId="36" borderId="10" xfId="42" applyFont="1" applyFill="1" applyBorder="1"/>
    <xf numFmtId="9" fontId="16" fillId="36" borderId="10" xfId="43" applyFont="1" applyFill="1" applyBorder="1"/>
    <xf numFmtId="0" fontId="16" fillId="36" borderId="25" xfId="0" applyFont="1" applyFill="1" applyBorder="1" applyAlignment="1">
      <alignment wrapText="1"/>
    </xf>
    <xf numFmtId="9" fontId="16" fillId="36" borderId="25" xfId="43" applyFont="1" applyFill="1" applyBorder="1"/>
    <xf numFmtId="44" fontId="16" fillId="36" borderId="25" xfId="0" applyNumberFormat="1" applyFont="1" applyFill="1" applyBorder="1"/>
    <xf numFmtId="44" fontId="16" fillId="36" borderId="25" xfId="42" applyFont="1" applyFill="1" applyBorder="1"/>
    <xf numFmtId="0" fontId="16" fillId="36" borderId="25" xfId="0" applyFont="1" applyFill="1" applyBorder="1" applyAlignment="1">
      <alignment horizontal="center" vertical="center" wrapText="1"/>
    </xf>
    <xf numFmtId="0" fontId="16" fillId="36" borderId="10" xfId="0" applyFont="1" applyFill="1" applyBorder="1" applyAlignment="1">
      <alignment horizontal="left" wrapText="1"/>
    </xf>
    <xf numFmtId="44" fontId="16" fillId="36" borderId="25" xfId="0" applyNumberFormat="1" applyFont="1" applyFill="1" applyBorder="1" applyAlignment="1">
      <alignment horizontal="left"/>
    </xf>
    <xf numFmtId="44" fontId="22" fillId="36" borderId="25" xfId="0" applyNumberFormat="1" applyFont="1" applyFill="1" applyBorder="1" applyAlignment="1">
      <alignment horizontal="left"/>
    </xf>
    <xf numFmtId="44" fontId="16" fillId="36" borderId="25" xfId="0" applyNumberFormat="1" applyFont="1" applyFill="1" applyBorder="1" applyAlignment="1">
      <alignment horizontal="left" wrapText="1"/>
    </xf>
    <xf numFmtId="164" fontId="13" fillId="33" borderId="116" xfId="0" applyNumberFormat="1" applyFont="1" applyFill="1" applyBorder="1" applyAlignment="1">
      <alignment horizontal="center" vertical="center" wrapText="1"/>
    </xf>
    <xf numFmtId="0" fontId="35" fillId="43" borderId="22" xfId="0" applyFont="1" applyFill="1" applyBorder="1" applyAlignment="1">
      <alignment horizontal="center" vertical="center"/>
    </xf>
    <xf numFmtId="0" fontId="35" fillId="36" borderId="25" xfId="0" applyFont="1" applyFill="1" applyBorder="1" applyAlignment="1">
      <alignment horizontal="center" vertical="center"/>
    </xf>
    <xf numFmtId="0" fontId="13" fillId="36" borderId="25" xfId="0" applyFont="1" applyFill="1" applyBorder="1" applyAlignment="1">
      <alignment horizontal="center"/>
    </xf>
    <xf numFmtId="0" fontId="16" fillId="36" borderId="25" xfId="0" applyFont="1" applyFill="1" applyBorder="1"/>
    <xf numFmtId="0" fontId="13" fillId="37" borderId="117" xfId="0" applyFont="1" applyFill="1" applyBorder="1" applyAlignment="1">
      <alignment horizontal="center" vertical="center" wrapText="1"/>
    </xf>
    <xf numFmtId="0" fontId="13" fillId="37" borderId="40" xfId="0" applyFont="1" applyFill="1" applyBorder="1" applyAlignment="1">
      <alignment horizontal="center" vertical="center" wrapText="1"/>
    </xf>
    <xf numFmtId="0" fontId="22" fillId="44" borderId="41" xfId="0" applyFont="1" applyFill="1" applyBorder="1" applyAlignment="1">
      <alignment horizontal="center" vertical="center" textRotation="90"/>
    </xf>
    <xf numFmtId="0" fontId="22" fillId="39" borderId="42" xfId="0" applyFont="1" applyFill="1" applyBorder="1" applyAlignment="1">
      <alignment horizontal="center" vertical="center" textRotation="90"/>
    </xf>
    <xf numFmtId="0" fontId="13" fillId="33" borderId="43" xfId="0" applyFont="1" applyFill="1" applyBorder="1" applyAlignment="1">
      <alignment horizontal="center" vertical="center" wrapText="1"/>
    </xf>
    <xf numFmtId="0" fontId="13" fillId="33" borderId="40" xfId="0" applyFont="1" applyFill="1" applyBorder="1" applyAlignment="1">
      <alignment horizontal="center" vertical="center" wrapText="1"/>
    </xf>
    <xf numFmtId="0" fontId="13" fillId="42" borderId="40" xfId="0" applyFont="1" applyFill="1" applyBorder="1" applyAlignment="1">
      <alignment horizontal="center" vertical="center" wrapText="1"/>
    </xf>
    <xf numFmtId="44" fontId="13" fillId="33" borderId="40" xfId="42" applyFont="1" applyFill="1" applyBorder="1" applyAlignment="1">
      <alignment horizontal="center" vertical="center" wrapText="1"/>
    </xf>
    <xf numFmtId="0" fontId="13" fillId="33" borderId="118" xfId="0" applyFont="1" applyFill="1" applyBorder="1" applyAlignment="1">
      <alignment horizontal="center" vertical="center" wrapText="1"/>
    </xf>
    <xf numFmtId="0" fontId="16" fillId="36" borderId="10" xfId="0" applyFont="1" applyFill="1" applyBorder="1" applyAlignment="1">
      <alignment horizontal="center" vertical="center"/>
    </xf>
    <xf numFmtId="0" fontId="16" fillId="43" borderId="10" xfId="0" applyFont="1" applyFill="1" applyBorder="1" applyAlignment="1">
      <alignment horizontal="center" vertical="center"/>
    </xf>
    <xf numFmtId="0" fontId="16" fillId="43" borderId="21" xfId="0" applyFont="1" applyFill="1" applyBorder="1" applyAlignment="1">
      <alignment wrapText="1"/>
    </xf>
    <xf numFmtId="44" fontId="16" fillId="43" borderId="21" xfId="42" applyFont="1" applyFill="1" applyBorder="1"/>
    <xf numFmtId="9" fontId="16" fillId="43" borderId="21" xfId="43" applyFont="1" applyFill="1" applyBorder="1"/>
    <xf numFmtId="44" fontId="16" fillId="43" borderId="21" xfId="0" applyNumberFormat="1" applyFont="1" applyFill="1" applyBorder="1"/>
    <xf numFmtId="44" fontId="16" fillId="43" borderId="33" xfId="0" applyNumberFormat="1" applyFont="1" applyFill="1" applyBorder="1" applyAlignment="1">
      <alignment horizontal="left"/>
    </xf>
    <xf numFmtId="0" fontId="16" fillId="43" borderId="119" xfId="0" applyFont="1" applyFill="1" applyBorder="1" applyAlignment="1">
      <alignment horizontal="center" vertical="center"/>
    </xf>
    <xf numFmtId="0" fontId="16" fillId="36" borderId="53" xfId="0" applyFont="1" applyFill="1" applyBorder="1" applyAlignment="1">
      <alignment horizontal="left" wrapText="1"/>
    </xf>
    <xf numFmtId="0" fontId="16" fillId="36" borderId="120" xfId="0" applyFont="1" applyFill="1" applyBorder="1" applyAlignment="1">
      <alignment horizontal="left" wrapText="1"/>
    </xf>
    <xf numFmtId="0" fontId="16" fillId="36" borderId="120" xfId="0" applyFont="1" applyFill="1" applyBorder="1" applyAlignment="1">
      <alignment horizontal="left"/>
    </xf>
    <xf numFmtId="44" fontId="16" fillId="36" borderId="120" xfId="42" applyFont="1" applyFill="1" applyBorder="1" applyAlignment="1">
      <alignment horizontal="left"/>
    </xf>
    <xf numFmtId="44" fontId="0" fillId="36" borderId="120" xfId="0" applyNumberFormat="1" applyFill="1" applyBorder="1" applyAlignment="1">
      <alignment horizontal="left"/>
    </xf>
    <xf numFmtId="164" fontId="16" fillId="36" borderId="121" xfId="0" applyNumberFormat="1" applyFont="1" applyFill="1" applyBorder="1" applyAlignment="1">
      <alignment horizontal="left"/>
    </xf>
    <xf numFmtId="44" fontId="16" fillId="36" borderId="10" xfId="0" applyNumberFormat="1" applyFont="1" applyFill="1" applyBorder="1"/>
    <xf numFmtId="44" fontId="16" fillId="43" borderId="25" xfId="0" applyNumberFormat="1" applyFont="1" applyFill="1" applyBorder="1"/>
    <xf numFmtId="44" fontId="16" fillId="0" borderId="94" xfId="0" applyNumberFormat="1" applyFont="1" applyBorder="1" applyAlignment="1">
      <alignment horizontal="left"/>
    </xf>
    <xf numFmtId="44" fontId="16" fillId="0" borderId="28" xfId="0" applyNumberFormat="1" applyFont="1" applyBorder="1" applyAlignment="1">
      <alignment horizontal="left"/>
    </xf>
    <xf numFmtId="44" fontId="16" fillId="0" borderId="86" xfId="0" applyNumberFormat="1" applyFont="1" applyBorder="1" applyAlignment="1">
      <alignment horizontal="left"/>
    </xf>
    <xf numFmtId="0" fontId="16" fillId="38" borderId="122" xfId="0" applyFont="1" applyFill="1" applyBorder="1" applyAlignment="1">
      <alignment horizontal="center" vertical="center"/>
    </xf>
    <xf numFmtId="0" fontId="0" fillId="0" borderId="48" xfId="0" applyBorder="1"/>
    <xf numFmtId="0" fontId="0" fillId="0" borderId="24" xfId="0" applyBorder="1"/>
    <xf numFmtId="0" fontId="16" fillId="0" borderId="123" xfId="0" applyFont="1" applyBorder="1" applyAlignment="1">
      <alignment horizontal="left"/>
    </xf>
    <xf numFmtId="164" fontId="16" fillId="43" borderId="10" xfId="0" applyNumberFormat="1" applyFont="1" applyFill="1" applyBorder="1" applyAlignment="1">
      <alignment horizontal="center" vertical="center"/>
    </xf>
    <xf numFmtId="0" fontId="13" fillId="33" borderId="96" xfId="0" applyFont="1" applyFill="1" applyBorder="1" applyAlignment="1">
      <alignment horizontal="center" wrapText="1"/>
    </xf>
    <xf numFmtId="0" fontId="22" fillId="43" borderId="26" xfId="0" applyFont="1" applyFill="1" applyBorder="1" applyAlignment="1">
      <alignment horizontal="right" wrapText="1"/>
    </xf>
    <xf numFmtId="44" fontId="24" fillId="43" borderId="25" xfId="0" applyNumberFormat="1" applyFont="1" applyFill="1" applyBorder="1" applyAlignment="1">
      <alignment horizontal="left"/>
    </xf>
    <xf numFmtId="44" fontId="24" fillId="43" borderId="27" xfId="0" applyNumberFormat="1" applyFont="1" applyFill="1" applyBorder="1" applyAlignment="1">
      <alignment horizontal="left"/>
    </xf>
    <xf numFmtId="0" fontId="16" fillId="36" borderId="17" xfId="0" applyFont="1" applyFill="1" applyBorder="1" applyAlignment="1">
      <alignment horizontal="left" wrapText="1"/>
    </xf>
    <xf numFmtId="0" fontId="16" fillId="36" borderId="20" xfId="0" applyFont="1" applyFill="1" applyBorder="1" applyAlignment="1">
      <alignment horizontal="center" vertical="center" wrapText="1"/>
    </xf>
    <xf numFmtId="44" fontId="16" fillId="36" borderId="20" xfId="42" applyFont="1" applyFill="1" applyBorder="1" applyAlignment="1">
      <alignment horizontal="left"/>
    </xf>
    <xf numFmtId="9" fontId="16" fillId="36" borderId="18" xfId="43" applyFont="1" applyFill="1" applyBorder="1" applyAlignment="1">
      <alignment horizontal="left"/>
    </xf>
    <xf numFmtId="44" fontId="0" fillId="36" borderId="20" xfId="42" applyFont="1" applyFill="1" applyBorder="1" applyAlignment="1">
      <alignment horizontal="left"/>
    </xf>
    <xf numFmtId="44" fontId="16" fillId="36" borderId="20" xfId="0" applyNumberFormat="1" applyFont="1" applyFill="1" applyBorder="1" applyAlignment="1">
      <alignment horizontal="left"/>
    </xf>
    <xf numFmtId="44" fontId="0" fillId="36" borderId="20" xfId="0" applyNumberFormat="1" applyFill="1" applyBorder="1" applyAlignment="1">
      <alignment horizontal="left"/>
    </xf>
    <xf numFmtId="164" fontId="0" fillId="36" borderId="124" xfId="0" applyNumberFormat="1" applyFill="1" applyBorder="1" applyAlignment="1">
      <alignment horizontal="left"/>
    </xf>
    <xf numFmtId="0" fontId="22" fillId="39" borderId="17" xfId="0" applyFont="1" applyFill="1" applyBorder="1" applyAlignment="1">
      <alignment horizontal="right" wrapText="1"/>
    </xf>
    <xf numFmtId="44" fontId="22" fillId="39" borderId="18" xfId="0" applyNumberFormat="1" applyFont="1" applyFill="1" applyBorder="1" applyAlignment="1">
      <alignment horizontal="left"/>
    </xf>
    <xf numFmtId="44" fontId="37" fillId="36" borderId="25" xfId="42" applyFont="1" applyFill="1" applyBorder="1"/>
    <xf numFmtId="0" fontId="38" fillId="43" borderId="10" xfId="0" applyFont="1" applyFill="1" applyBorder="1" applyAlignment="1">
      <alignment horizontal="center" vertical="center"/>
    </xf>
    <xf numFmtId="0" fontId="39" fillId="43" borderId="10" xfId="0" applyFont="1" applyFill="1" applyBorder="1" applyAlignment="1">
      <alignment horizontal="center"/>
    </xf>
    <xf numFmtId="0" fontId="40" fillId="43" borderId="10" xfId="0" applyFont="1" applyFill="1" applyBorder="1"/>
    <xf numFmtId="0" fontId="40" fillId="43" borderId="10" xfId="0" applyFont="1" applyFill="1" applyBorder="1" applyAlignment="1">
      <alignment horizontal="left" wrapText="1"/>
    </xf>
    <xf numFmtId="0" fontId="40" fillId="43" borderId="10" xfId="0" applyFont="1" applyFill="1" applyBorder="1" applyAlignment="1">
      <alignment wrapText="1"/>
    </xf>
    <xf numFmtId="0" fontId="38" fillId="43" borderId="114" xfId="0" applyFont="1" applyFill="1" applyBorder="1" applyAlignment="1">
      <alignment horizontal="center" vertical="center"/>
    </xf>
    <xf numFmtId="0" fontId="39" fillId="43" borderId="18" xfId="0" applyFont="1" applyFill="1" applyBorder="1" applyAlignment="1">
      <alignment horizontal="center"/>
    </xf>
    <xf numFmtId="0" fontId="40" fillId="43" borderId="18" xfId="0" applyFont="1" applyFill="1" applyBorder="1"/>
    <xf numFmtId="0" fontId="0" fillId="43" borderId="10" xfId="0" applyFill="1" applyBorder="1"/>
    <xf numFmtId="0" fontId="16" fillId="43" borderId="0" xfId="0" applyFont="1" applyFill="1" applyAlignment="1">
      <alignment horizontal="left" wrapText="1"/>
    </xf>
    <xf numFmtId="0" fontId="40" fillId="43" borderId="18" xfId="0" applyFont="1" applyFill="1" applyBorder="1" applyAlignment="1">
      <alignment horizontal="left" wrapText="1"/>
    </xf>
    <xf numFmtId="0" fontId="40" fillId="43" borderId="18" xfId="0" applyFont="1" applyFill="1" applyBorder="1" applyAlignment="1">
      <alignment wrapText="1"/>
    </xf>
    <xf numFmtId="0" fontId="35" fillId="43" borderId="25" xfId="0" applyFont="1" applyFill="1" applyBorder="1" applyAlignment="1">
      <alignment horizontal="center" vertical="center"/>
    </xf>
    <xf numFmtId="0" fontId="13" fillId="43" borderId="25" xfId="0" applyFont="1" applyFill="1" applyBorder="1" applyAlignment="1">
      <alignment horizontal="center"/>
    </xf>
    <xf numFmtId="0" fontId="16" fillId="43" borderId="25" xfId="0" applyFont="1" applyFill="1" applyBorder="1"/>
    <xf numFmtId="0" fontId="16" fillId="43" borderId="25" xfId="0" applyFont="1" applyFill="1" applyBorder="1" applyAlignment="1">
      <alignment horizontal="left" wrapText="1"/>
    </xf>
    <xf numFmtId="0" fontId="16" fillId="43" borderId="25" xfId="0" applyFont="1" applyFill="1" applyBorder="1" applyAlignment="1">
      <alignment wrapText="1"/>
    </xf>
    <xf numFmtId="44" fontId="16" fillId="43" borderId="25" xfId="42" applyFont="1" applyFill="1" applyBorder="1"/>
    <xf numFmtId="9" fontId="16" fillId="43" borderId="25" xfId="43" applyFont="1" applyFill="1" applyBorder="1"/>
    <xf numFmtId="44" fontId="16" fillId="43" borderId="25" xfId="0" applyNumberFormat="1" applyFont="1" applyFill="1" applyBorder="1" applyAlignment="1">
      <alignment horizontal="left"/>
    </xf>
    <xf numFmtId="0" fontId="16" fillId="43" borderId="25" xfId="0" applyFont="1" applyFill="1" applyBorder="1" applyAlignment="1">
      <alignment horizontal="center" vertical="center"/>
    </xf>
    <xf numFmtId="0" fontId="16" fillId="43" borderId="25" xfId="0" applyFont="1" applyFill="1" applyBorder="1" applyAlignment="1">
      <alignment horizontal="center" vertical="center" wrapText="1"/>
    </xf>
    <xf numFmtId="44" fontId="16" fillId="43" borderId="25" xfId="0" applyNumberFormat="1" applyFont="1" applyFill="1" applyBorder="1" applyAlignment="1">
      <alignment horizontal="left" wrapText="1"/>
    </xf>
    <xf numFmtId="44" fontId="16" fillId="43" borderId="39" xfId="0" applyNumberFormat="1" applyFont="1" applyFill="1" applyBorder="1" applyAlignment="1">
      <alignment horizontal="left"/>
    </xf>
    <xf numFmtId="44" fontId="0" fillId="0" borderId="125" xfId="42" applyFont="1" applyBorder="1" applyAlignment="1">
      <alignment horizontal="left"/>
    </xf>
    <xf numFmtId="44" fontId="0" fillId="0" borderId="126" xfId="42" applyFont="1" applyBorder="1" applyAlignment="1">
      <alignment horizontal="left"/>
    </xf>
    <xf numFmtId="44" fontId="16" fillId="0" borderId="127" xfId="0" applyNumberFormat="1" applyFont="1" applyBorder="1" applyAlignment="1">
      <alignment horizontal="left"/>
    </xf>
    <xf numFmtId="0" fontId="0" fillId="0" borderId="52" xfId="0" applyBorder="1" applyAlignment="1">
      <alignment horizontal="left"/>
    </xf>
    <xf numFmtId="0" fontId="16" fillId="0" borderId="52" xfId="0" applyFont="1" applyBorder="1" applyAlignment="1">
      <alignment horizontal="left"/>
    </xf>
    <xf numFmtId="0" fontId="35" fillId="43" borderId="128" xfId="0" applyFont="1" applyFill="1" applyBorder="1" applyAlignment="1">
      <alignment horizontal="center" vertical="center"/>
    </xf>
    <xf numFmtId="0" fontId="35" fillId="43" borderId="71" xfId="0" applyFont="1" applyFill="1" applyBorder="1" applyAlignment="1">
      <alignment horizontal="center" vertical="center"/>
    </xf>
    <xf numFmtId="0" fontId="13" fillId="43" borderId="71" xfId="0" applyFont="1" applyFill="1" applyBorder="1" applyAlignment="1">
      <alignment horizontal="center"/>
    </xf>
    <xf numFmtId="0" fontId="16" fillId="43" borderId="71" xfId="0" applyFont="1" applyFill="1" applyBorder="1"/>
    <xf numFmtId="0" fontId="16" fillId="43" borderId="71" xfId="0" applyFont="1" applyFill="1" applyBorder="1" applyAlignment="1">
      <alignment horizontal="left" wrapText="1"/>
    </xf>
    <xf numFmtId="0" fontId="16" fillId="43" borderId="71" xfId="0" applyFont="1" applyFill="1" applyBorder="1" applyAlignment="1">
      <alignment wrapText="1"/>
    </xf>
    <xf numFmtId="44" fontId="16" fillId="43" borderId="71" xfId="42" applyFont="1" applyFill="1" applyBorder="1"/>
    <xf numFmtId="9" fontId="16" fillId="43" borderId="71" xfId="43" applyFont="1" applyFill="1" applyBorder="1"/>
    <xf numFmtId="44" fontId="16" fillId="43" borderId="71" xfId="0" applyNumberFormat="1" applyFont="1" applyFill="1" applyBorder="1"/>
    <xf numFmtId="44" fontId="16" fillId="43" borderId="71" xfId="0" applyNumberFormat="1" applyFont="1" applyFill="1" applyBorder="1" applyAlignment="1">
      <alignment horizontal="left"/>
    </xf>
    <xf numFmtId="44" fontId="22" fillId="36" borderId="129" xfId="0" applyNumberFormat="1" applyFont="1" applyFill="1" applyBorder="1" applyAlignment="1">
      <alignment horizontal="left"/>
    </xf>
    <xf numFmtId="0" fontId="16" fillId="43" borderId="71" xfId="0" applyFont="1" applyFill="1" applyBorder="1" applyAlignment="1">
      <alignment horizontal="center" vertical="center"/>
    </xf>
    <xf numFmtId="0" fontId="16" fillId="43" borderId="71" xfId="0" applyFont="1" applyFill="1" applyBorder="1" applyAlignment="1">
      <alignment horizontal="center" vertical="center" wrapText="1"/>
    </xf>
    <xf numFmtId="44" fontId="16" fillId="43" borderId="71" xfId="0" applyNumberFormat="1" applyFont="1" applyFill="1" applyBorder="1" applyAlignment="1">
      <alignment horizontal="left" wrapText="1"/>
    </xf>
    <xf numFmtId="44" fontId="16" fillId="43" borderId="72" xfId="0" applyNumberFormat="1" applyFont="1" applyFill="1" applyBorder="1" applyAlignment="1">
      <alignment horizontal="left"/>
    </xf>
    <xf numFmtId="44" fontId="16" fillId="0" borderId="130" xfId="42" applyFont="1" applyBorder="1" applyAlignment="1">
      <alignment horizontal="left"/>
    </xf>
    <xf numFmtId="44" fontId="16" fillId="0" borderId="131" xfId="0" applyNumberFormat="1" applyFont="1" applyBorder="1" applyAlignment="1">
      <alignment horizontal="left"/>
    </xf>
    <xf numFmtId="0" fontId="16" fillId="0" borderId="76" xfId="0" applyFont="1" applyBorder="1" applyAlignment="1">
      <alignment horizontal="left"/>
    </xf>
    <xf numFmtId="0" fontId="38" fillId="43" borderId="22" xfId="0" applyFont="1" applyFill="1" applyBorder="1" applyAlignment="1">
      <alignment horizontal="center" vertical="center"/>
    </xf>
    <xf numFmtId="0" fontId="38" fillId="43" borderId="25" xfId="0" applyFont="1" applyFill="1" applyBorder="1" applyAlignment="1">
      <alignment horizontal="center" vertical="center"/>
    </xf>
    <xf numFmtId="9" fontId="16" fillId="0" borderId="34" xfId="43" applyFont="1" applyBorder="1" applyAlignment="1">
      <alignment wrapText="1"/>
    </xf>
    <xf numFmtId="44" fontId="16" fillId="0" borderId="21" xfId="42" applyFont="1" applyBorder="1" applyAlignment="1">
      <alignment wrapText="1"/>
    </xf>
    <xf numFmtId="44" fontId="16" fillId="0" borderId="25" xfId="42" applyFont="1" applyBorder="1" applyAlignment="1">
      <alignment wrapText="1"/>
    </xf>
    <xf numFmtId="44" fontId="22" fillId="0" borderId="25" xfId="42" applyFont="1" applyBorder="1" applyAlignment="1">
      <alignment wrapText="1"/>
    </xf>
    <xf numFmtId="44" fontId="16" fillId="0" borderId="25" xfId="42" applyFont="1" applyBorder="1"/>
    <xf numFmtId="0" fontId="16" fillId="0" borderId="25" xfId="0" applyFont="1" applyBorder="1" applyAlignment="1">
      <alignment horizontal="center" vertical="center" wrapText="1"/>
    </xf>
    <xf numFmtId="44" fontId="16" fillId="0" borderId="25" xfId="42" applyFont="1" applyBorder="1" applyAlignment="1">
      <alignment horizontal="left" wrapText="1"/>
    </xf>
    <xf numFmtId="9" fontId="16" fillId="0" borderId="25" xfId="43" applyFont="1" applyBorder="1" applyAlignment="1">
      <alignment wrapText="1"/>
    </xf>
    <xf numFmtId="9" fontId="16" fillId="0" borderId="25" xfId="43" applyFont="1" applyBorder="1" applyAlignment="1">
      <alignment horizontal="center" vertical="center"/>
    </xf>
    <xf numFmtId="44" fontId="16" fillId="0" borderId="25" xfId="0" applyNumberFormat="1" applyFont="1" applyBorder="1" applyAlignment="1">
      <alignment horizontal="center" vertical="center"/>
    </xf>
    <xf numFmtId="44" fontId="16" fillId="0" borderId="25" xfId="42" applyFont="1" applyBorder="1" applyAlignment="1">
      <alignment horizontal="left"/>
    </xf>
    <xf numFmtId="44" fontId="16" fillId="0" borderId="25" xfId="42" applyFont="1" applyBorder="1" applyAlignment="1">
      <alignment horizontal="center" vertical="center"/>
    </xf>
    <xf numFmtId="44" fontId="16" fillId="0" borderId="25" xfId="42" applyFont="1" applyBorder="1" applyAlignment="1">
      <alignment horizontal="center" vertical="center" wrapText="1"/>
    </xf>
    <xf numFmtId="44" fontId="16" fillId="0" borderId="133" xfId="42" applyFont="1" applyBorder="1" applyAlignment="1">
      <alignment wrapText="1"/>
    </xf>
    <xf numFmtId="44" fontId="22" fillId="0" borderId="25" xfId="42" applyFont="1" applyBorder="1" applyAlignment="1">
      <alignment horizontal="left"/>
    </xf>
    <xf numFmtId="0" fontId="16" fillId="0" borderId="47" xfId="0" applyFont="1" applyBorder="1" applyAlignment="1">
      <alignment horizontal="left"/>
    </xf>
    <xf numFmtId="0" fontId="16" fillId="0" borderId="94" xfId="0" applyFont="1" applyBorder="1" applyAlignment="1">
      <alignment horizontal="left"/>
    </xf>
    <xf numFmtId="0" fontId="16" fillId="0" borderId="20" xfId="0" applyFont="1" applyBorder="1" applyAlignment="1">
      <alignment horizontal="left"/>
    </xf>
    <xf numFmtId="0" fontId="13" fillId="48" borderId="25" xfId="0" applyFont="1" applyFill="1" applyBorder="1" applyAlignment="1">
      <alignment horizontal="center"/>
    </xf>
    <xf numFmtId="0" fontId="13" fillId="48" borderId="39" xfId="0" applyFont="1" applyFill="1" applyBorder="1" applyAlignment="1">
      <alignment horizontal="center"/>
    </xf>
    <xf numFmtId="0" fontId="16" fillId="48" borderId="10" xfId="0" applyFont="1" applyFill="1" applyBorder="1" applyAlignment="1">
      <alignment horizontal="left" wrapText="1"/>
    </xf>
    <xf numFmtId="0" fontId="16" fillId="48" borderId="10" xfId="0" applyFont="1" applyFill="1" applyBorder="1" applyAlignment="1">
      <alignment horizontal="center" vertical="center" wrapText="1"/>
    </xf>
    <xf numFmtId="44" fontId="16" fillId="48" borderId="10" xfId="42" applyFont="1" applyFill="1" applyBorder="1" applyAlignment="1">
      <alignment horizontal="left" wrapText="1"/>
    </xf>
    <xf numFmtId="9" fontId="16" fillId="48" borderId="10" xfId="43" applyFont="1" applyFill="1" applyBorder="1" applyAlignment="1">
      <alignment wrapText="1"/>
    </xf>
    <xf numFmtId="44" fontId="16" fillId="48" borderId="10" xfId="42" applyFont="1" applyFill="1" applyBorder="1" applyAlignment="1">
      <alignment wrapText="1"/>
    </xf>
    <xf numFmtId="44" fontId="22" fillId="48" borderId="10" xfId="42" applyFont="1" applyFill="1" applyBorder="1" applyAlignment="1">
      <alignment wrapText="1"/>
    </xf>
    <xf numFmtId="44" fontId="16" fillId="48" borderId="10" xfId="42" applyFont="1" applyFill="1" applyBorder="1"/>
    <xf numFmtId="9" fontId="16" fillId="48" borderId="10" xfId="43" applyFont="1" applyFill="1" applyBorder="1" applyAlignment="1">
      <alignment horizontal="center" vertical="center"/>
    </xf>
    <xf numFmtId="44" fontId="16" fillId="48" borderId="10" xfId="0" applyNumberFormat="1" applyFont="1" applyFill="1" applyBorder="1" applyAlignment="1">
      <alignment horizontal="center" vertical="center"/>
    </xf>
    <xf numFmtId="44" fontId="16" fillId="48" borderId="10" xfId="42" applyFont="1" applyFill="1" applyBorder="1" applyAlignment="1">
      <alignment horizontal="left"/>
    </xf>
    <xf numFmtId="44" fontId="16" fillId="48" borderId="10" xfId="42" applyFont="1" applyFill="1" applyBorder="1" applyAlignment="1">
      <alignment horizontal="center" vertical="center"/>
    </xf>
    <xf numFmtId="44" fontId="16" fillId="48" borderId="10" xfId="42" applyFont="1" applyFill="1" applyBorder="1" applyAlignment="1">
      <alignment horizontal="center" vertical="center" wrapText="1"/>
    </xf>
    <xf numFmtId="0" fontId="13" fillId="48" borderId="30" xfId="0" applyFont="1" applyFill="1" applyBorder="1" applyAlignment="1">
      <alignment horizontal="center"/>
    </xf>
    <xf numFmtId="0" fontId="13" fillId="48" borderId="45" xfId="0" applyFont="1" applyFill="1" applyBorder="1" applyAlignment="1">
      <alignment horizontal="center"/>
    </xf>
    <xf numFmtId="0" fontId="13" fillId="48" borderId="89" xfId="0" applyFont="1" applyFill="1" applyBorder="1" applyAlignment="1">
      <alignment horizontal="center"/>
    </xf>
    <xf numFmtId="0" fontId="13" fillId="48" borderId="110" xfId="0" applyFont="1" applyFill="1" applyBorder="1" applyAlignment="1">
      <alignment horizontal="center"/>
    </xf>
    <xf numFmtId="0" fontId="13" fillId="48" borderId="10" xfId="0" applyFont="1" applyFill="1" applyBorder="1" applyAlignment="1">
      <alignment horizontal="center"/>
    </xf>
    <xf numFmtId="0" fontId="13" fillId="48" borderId="34" xfId="0" applyFont="1" applyFill="1" applyBorder="1" applyAlignment="1">
      <alignment horizontal="center"/>
    </xf>
    <xf numFmtId="44" fontId="22" fillId="48" borderId="10" xfId="42" applyFont="1" applyFill="1" applyBorder="1" applyAlignment="1">
      <alignment horizontal="left"/>
    </xf>
    <xf numFmtId="44" fontId="22" fillId="48" borderId="10" xfId="0" applyNumberFormat="1" applyFont="1" applyFill="1" applyBorder="1" applyAlignment="1">
      <alignment horizontal="left"/>
    </xf>
    <xf numFmtId="164" fontId="16" fillId="48" borderId="10" xfId="0" applyNumberFormat="1" applyFont="1" applyFill="1" applyBorder="1" applyAlignment="1">
      <alignment horizontal="center" vertical="center"/>
    </xf>
    <xf numFmtId="44" fontId="16" fillId="0" borderId="21" xfId="42" applyFont="1" applyBorder="1" applyAlignment="1">
      <alignment horizontal="left" wrapText="1"/>
    </xf>
    <xf numFmtId="44" fontId="22" fillId="0" borderId="21" xfId="42" applyFont="1" applyBorder="1" applyAlignment="1">
      <alignment horizontal="left"/>
    </xf>
    <xf numFmtId="44" fontId="22" fillId="0" borderId="87" xfId="0" applyNumberFormat="1" applyFont="1" applyBorder="1" applyAlignment="1">
      <alignment horizontal="left"/>
    </xf>
    <xf numFmtId="44" fontId="22" fillId="0" borderId="25" xfId="0" applyNumberFormat="1" applyFont="1" applyBorder="1" applyAlignment="1">
      <alignment horizontal="left"/>
    </xf>
    <xf numFmtId="9" fontId="16" fillId="0" borderId="11" xfId="43" applyFont="1" applyBorder="1" applyAlignment="1">
      <alignment horizontal="center" vertical="center"/>
    </xf>
    <xf numFmtId="164" fontId="16" fillId="43" borderId="25" xfId="0" applyNumberFormat="1" applyFont="1" applyFill="1" applyBorder="1" applyAlignment="1">
      <alignment horizontal="center" vertical="center"/>
    </xf>
    <xf numFmtId="44" fontId="16" fillId="0" borderId="24" xfId="0" applyNumberFormat="1" applyFont="1" applyBorder="1" applyAlignment="1">
      <alignment horizontal="left" wrapText="1"/>
    </xf>
    <xf numFmtId="44" fontId="16" fillId="0" borderId="132" xfId="42" applyFont="1" applyBorder="1" applyAlignment="1">
      <alignment horizontal="left"/>
    </xf>
    <xf numFmtId="0" fontId="16" fillId="0" borderId="95" xfId="0" applyFont="1" applyBorder="1" applyAlignment="1">
      <alignment horizontal="left"/>
    </xf>
    <xf numFmtId="44" fontId="16" fillId="0" borderId="104" xfId="0" applyNumberFormat="1" applyFont="1" applyBorder="1" applyAlignment="1">
      <alignment horizontal="left" wrapText="1"/>
    </xf>
    <xf numFmtId="0" fontId="35" fillId="0" borderId="71" xfId="0" applyFont="1" applyBorder="1" applyAlignment="1">
      <alignment horizontal="center" vertical="center"/>
    </xf>
    <xf numFmtId="0" fontId="16" fillId="0" borderId="71" xfId="0" applyFont="1" applyBorder="1" applyAlignment="1">
      <alignment horizontal="center" vertical="center" wrapText="1"/>
    </xf>
    <xf numFmtId="44" fontId="16" fillId="0" borderId="71" xfId="42" applyFont="1" applyBorder="1" applyAlignment="1">
      <alignment horizontal="left" wrapText="1"/>
    </xf>
    <xf numFmtId="9" fontId="16" fillId="0" borderId="71" xfId="43" applyFont="1" applyBorder="1" applyAlignment="1">
      <alignment wrapText="1"/>
    </xf>
    <xf numFmtId="44" fontId="16" fillId="0" borderId="71" xfId="42" applyFont="1" applyBorder="1" applyAlignment="1">
      <alignment wrapText="1"/>
    </xf>
    <xf numFmtId="44" fontId="22" fillId="0" borderId="71" xfId="42" applyFont="1" applyBorder="1" applyAlignment="1">
      <alignment wrapText="1"/>
    </xf>
    <xf numFmtId="44" fontId="16" fillId="0" borderId="71" xfId="42" applyFont="1" applyBorder="1"/>
    <xf numFmtId="9" fontId="16" fillId="0" borderId="71" xfId="43" applyFont="1" applyBorder="1" applyAlignment="1">
      <alignment horizontal="center" vertical="center"/>
    </xf>
    <xf numFmtId="44" fontId="16" fillId="0" borderId="71" xfId="0" applyNumberFormat="1" applyFont="1" applyBorder="1" applyAlignment="1">
      <alignment horizontal="center" vertical="center"/>
    </xf>
    <xf numFmtId="44" fontId="16" fillId="0" borderId="71" xfId="42" applyFont="1" applyBorder="1" applyAlignment="1">
      <alignment horizontal="left"/>
    </xf>
    <xf numFmtId="44" fontId="16" fillId="0" borderId="71" xfId="42" applyFont="1" applyBorder="1" applyAlignment="1">
      <alignment horizontal="center" vertical="center"/>
    </xf>
    <xf numFmtId="44" fontId="16" fillId="0" borderId="71" xfId="42" applyFont="1" applyBorder="1" applyAlignment="1">
      <alignment horizontal="center" vertical="center" wrapText="1"/>
    </xf>
    <xf numFmtId="0" fontId="16" fillId="0" borderId="131" xfId="0" applyFont="1" applyBorder="1" applyAlignment="1">
      <alignment horizontal="left"/>
    </xf>
    <xf numFmtId="0" fontId="16" fillId="0" borderId="28" xfId="0" applyFont="1" applyBorder="1" applyAlignment="1">
      <alignment horizontal="left"/>
    </xf>
    <xf numFmtId="0" fontId="16" fillId="0" borderId="29" xfId="0" applyFont="1" applyBorder="1" applyAlignment="1">
      <alignment horizontal="left"/>
    </xf>
    <xf numFmtId="0" fontId="16" fillId="0" borderId="47" xfId="0" applyFont="1" applyBorder="1" applyAlignment="1">
      <alignment horizontal="left"/>
    </xf>
    <xf numFmtId="0" fontId="16" fillId="0" borderId="11" xfId="0" applyFont="1" applyBorder="1" applyAlignment="1">
      <alignment horizontal="left"/>
    </xf>
    <xf numFmtId="0" fontId="16" fillId="36" borderId="46" xfId="0" applyFont="1" applyFill="1" applyBorder="1" applyAlignment="1">
      <alignment horizontal="left"/>
    </xf>
    <xf numFmtId="0" fontId="16" fillId="36" borderId="20" xfId="0" applyFont="1" applyFill="1" applyBorder="1" applyAlignment="1">
      <alignment horizontal="left"/>
    </xf>
    <xf numFmtId="0" fontId="16" fillId="0" borderId="94" xfId="0" applyFont="1" applyBorder="1" applyAlignment="1">
      <alignment horizontal="left"/>
    </xf>
    <xf numFmtId="0" fontId="16" fillId="0" borderId="22" xfId="0" applyFont="1" applyBorder="1" applyAlignment="1">
      <alignment horizontal="left"/>
    </xf>
    <xf numFmtId="0" fontId="16" fillId="34" borderId="17" xfId="0" applyFont="1" applyFill="1" applyBorder="1" applyAlignment="1">
      <alignment horizontal="left"/>
    </xf>
    <xf numFmtId="0" fontId="16" fillId="34" borderId="18" xfId="0" applyFont="1" applyFill="1" applyBorder="1" applyAlignment="1">
      <alignment horizontal="left"/>
    </xf>
    <xf numFmtId="0" fontId="16" fillId="0" borderId="46" xfId="0" applyFont="1" applyBorder="1" applyAlignment="1">
      <alignment horizontal="left"/>
    </xf>
    <xf numFmtId="0" fontId="16" fillId="0" borderId="20" xfId="0" applyFont="1" applyBorder="1" applyAlignment="1">
      <alignment horizontal="left"/>
    </xf>
    <xf numFmtId="0" fontId="16" fillId="0" borderId="47" xfId="0" applyFont="1" applyBorder="1" applyAlignment="1">
      <alignment horizontal="left" wrapText="1"/>
    </xf>
    <xf numFmtId="0" fontId="16" fillId="0" borderId="11" xfId="0" applyFont="1" applyBorder="1" applyAlignment="1">
      <alignment horizontal="left" wrapText="1"/>
    </xf>
    <xf numFmtId="0" fontId="16" fillId="0" borderId="86" xfId="0" applyFont="1" applyBorder="1" applyAlignment="1">
      <alignment horizontal="left" wrapText="1"/>
    </xf>
    <xf numFmtId="0" fontId="16" fillId="0" borderId="87" xfId="0" applyFont="1" applyBorder="1" applyAlignment="1">
      <alignment horizontal="left" wrapText="1"/>
    </xf>
    <xf numFmtId="0" fontId="16" fillId="44" borderId="12" xfId="0" applyFont="1" applyFill="1" applyBorder="1" applyAlignment="1">
      <alignment horizontal="left"/>
    </xf>
    <xf numFmtId="0" fontId="16" fillId="44" borderId="13" xfId="0" applyFont="1" applyFill="1" applyBorder="1" applyAlignment="1">
      <alignment horizontal="left"/>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urrency" xfId="42" builtinId="4"/>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3" builtinId="5"/>
    <cellStyle name="Title" xfId="1" builtinId="15" customBuiltin="1"/>
    <cellStyle name="Total" xfId="17" builtinId="25" customBuiltin="1"/>
    <cellStyle name="Warning Text" xfId="14" builtinId="11" customBuiltin="1"/>
  </cellStyles>
  <dxfs count="258">
    <dxf>
      <font>
        <b/>
        <i val="0"/>
        <color rgb="FF00B050"/>
      </font>
      <fill>
        <patternFill patternType="none">
          <bgColor auto="1"/>
        </patternFill>
      </fill>
    </dxf>
    <dxf>
      <font>
        <b/>
        <i val="0"/>
        <color rgb="FF0000FF"/>
      </font>
      <fill>
        <patternFill patternType="none">
          <bgColor auto="1"/>
        </patternFill>
      </fill>
    </dxf>
    <dxf>
      <fill>
        <patternFill patternType="none">
          <bgColor auto="1"/>
        </patternFill>
      </fill>
    </dxf>
    <dxf>
      <font>
        <b/>
        <i val="0"/>
        <color rgb="FFFF0000"/>
      </font>
      <fill>
        <patternFill patternType="none">
          <bgColor auto="1"/>
        </patternFill>
      </fill>
    </dxf>
    <dxf>
      <font>
        <b/>
        <i val="0"/>
        <color theme="1"/>
      </font>
      <fill>
        <patternFill patternType="none">
          <bgColor auto="1"/>
        </patternFill>
      </fill>
    </dxf>
    <dxf>
      <font>
        <b/>
        <i val="0"/>
        <color theme="1"/>
      </font>
      <fill>
        <patternFill patternType="none">
          <bgColor auto="1"/>
        </patternFill>
      </fill>
    </dxf>
    <dxf>
      <fill>
        <patternFill patternType="none">
          <bgColor auto="1"/>
        </patternFill>
      </fill>
    </dxf>
    <dxf>
      <font>
        <b/>
        <i val="0"/>
        <color rgb="FFFF0000"/>
      </font>
      <fill>
        <patternFill patternType="none">
          <bgColor auto="1"/>
        </patternFill>
      </fill>
    </dxf>
    <dxf>
      <font>
        <b/>
        <i val="0"/>
        <color rgb="FF0000FF"/>
      </font>
      <fill>
        <patternFill patternType="none">
          <bgColor auto="1"/>
        </patternFill>
      </fill>
    </dxf>
    <dxf>
      <font>
        <b/>
        <i val="0"/>
        <color rgb="FF00B050"/>
      </font>
      <fill>
        <patternFill patternType="none">
          <bgColor auto="1"/>
        </patternFill>
      </fill>
    </dxf>
    <dxf>
      <font>
        <b/>
        <i val="0"/>
        <color rgb="FF00B050"/>
      </font>
      <fill>
        <patternFill patternType="none">
          <bgColor auto="1"/>
        </patternFill>
      </fill>
    </dxf>
    <dxf>
      <font>
        <b/>
        <i val="0"/>
        <color theme="1"/>
      </font>
      <fill>
        <patternFill patternType="none">
          <bgColor auto="1"/>
        </patternFill>
      </fill>
    </dxf>
    <dxf>
      <fill>
        <patternFill patternType="none">
          <bgColor auto="1"/>
        </patternFill>
      </fill>
    </dxf>
    <dxf>
      <font>
        <b/>
        <i val="0"/>
        <color rgb="FFFF0000"/>
      </font>
      <fill>
        <patternFill patternType="none">
          <bgColor auto="1"/>
        </patternFill>
      </fill>
    </dxf>
    <dxf>
      <font>
        <b/>
        <i val="0"/>
        <color rgb="FF0000FF"/>
      </font>
      <fill>
        <patternFill patternType="none">
          <bgColor auto="1"/>
        </patternFill>
      </fill>
    </dxf>
    <dxf>
      <font>
        <b/>
        <i val="0"/>
        <color rgb="FF00B050"/>
      </font>
      <fill>
        <patternFill patternType="none">
          <bgColor auto="1"/>
        </patternFill>
      </fill>
    </dxf>
    <dxf>
      <font>
        <b/>
        <i val="0"/>
        <color rgb="FFFF0000"/>
      </font>
      <fill>
        <patternFill patternType="none">
          <bgColor auto="1"/>
        </patternFill>
      </fill>
    </dxf>
    <dxf>
      <fill>
        <patternFill patternType="none">
          <bgColor auto="1"/>
        </patternFill>
      </fill>
    </dxf>
    <dxf>
      <font>
        <b/>
        <i val="0"/>
        <color theme="1"/>
      </font>
      <fill>
        <patternFill patternType="none">
          <bgColor auto="1"/>
        </patternFill>
      </fill>
    </dxf>
    <dxf>
      <font>
        <b/>
        <i val="0"/>
        <color rgb="FF0000FF"/>
      </font>
      <fill>
        <patternFill patternType="none">
          <bgColor auto="1"/>
        </patternFill>
      </fill>
    </dxf>
    <dxf>
      <font>
        <b/>
        <i val="0"/>
        <color theme="1"/>
      </font>
      <fill>
        <patternFill patternType="none">
          <bgColor auto="1"/>
        </patternFill>
      </fill>
    </dxf>
    <dxf>
      <fill>
        <patternFill patternType="none">
          <bgColor auto="1"/>
        </patternFill>
      </fill>
    </dxf>
    <dxf>
      <font>
        <b/>
        <i val="0"/>
        <color rgb="FFFF0000"/>
      </font>
      <fill>
        <patternFill patternType="none">
          <bgColor auto="1"/>
        </patternFill>
      </fill>
    </dxf>
    <dxf>
      <font>
        <b/>
        <i val="0"/>
        <color rgb="FF0000FF"/>
      </font>
      <fill>
        <patternFill patternType="none">
          <bgColor auto="1"/>
        </patternFill>
      </fill>
    </dxf>
    <dxf>
      <font>
        <b/>
        <i val="0"/>
        <color rgb="FF00B050"/>
      </font>
      <fill>
        <patternFill patternType="none">
          <bgColor auto="1"/>
        </patternFill>
      </fill>
    </dxf>
    <dxf>
      <fill>
        <patternFill>
          <bgColor theme="9" tint="0.39994506668294322"/>
        </patternFill>
      </fill>
    </dxf>
    <dxf>
      <fill>
        <patternFill>
          <bgColor theme="5" tint="0.79998168889431442"/>
        </patternFill>
      </fill>
    </dxf>
    <dxf>
      <fill>
        <patternFill patternType="solid">
          <bgColor theme="1"/>
        </patternFill>
      </fill>
    </dxf>
    <dxf>
      <fill>
        <patternFill>
          <bgColor rgb="FF0000FF"/>
        </patternFill>
      </fill>
    </dxf>
    <dxf>
      <fill>
        <patternFill>
          <bgColor theme="5" tint="0.79998168889431442"/>
        </patternFill>
      </fill>
    </dxf>
    <dxf>
      <fill>
        <patternFill>
          <bgColor rgb="FF0000FF"/>
        </patternFill>
      </fill>
    </dxf>
    <dxf>
      <fill>
        <patternFill>
          <bgColor theme="9" tint="0.39994506668294322"/>
        </patternFill>
      </fill>
    </dxf>
    <dxf>
      <fill>
        <patternFill patternType="solid">
          <bgColor theme="1"/>
        </patternFill>
      </fill>
    </dxf>
    <dxf>
      <fill>
        <patternFill>
          <bgColor rgb="FF0000FF"/>
        </patternFill>
      </fill>
    </dxf>
    <dxf>
      <fill>
        <patternFill patternType="solid">
          <bgColor theme="1"/>
        </patternFill>
      </fill>
    </dxf>
    <dxf>
      <fill>
        <patternFill>
          <bgColor theme="9" tint="0.39994506668294322"/>
        </patternFill>
      </fill>
    </dxf>
    <dxf>
      <fill>
        <patternFill>
          <bgColor theme="5" tint="0.79998168889431442"/>
        </patternFill>
      </fill>
    </dxf>
    <dxf>
      <fill>
        <patternFill>
          <bgColor theme="9" tint="0.39994506668294322"/>
        </patternFill>
      </fill>
    </dxf>
    <dxf>
      <fill>
        <patternFill>
          <bgColor theme="9" tint="0.39994506668294322"/>
        </patternFill>
      </fill>
    </dxf>
    <dxf>
      <fill>
        <patternFill>
          <bgColor rgb="FF0000FF"/>
        </patternFill>
      </fill>
    </dxf>
    <dxf>
      <fill>
        <patternFill>
          <bgColor theme="5" tint="0.79998168889431442"/>
        </patternFill>
      </fill>
    </dxf>
    <dxf>
      <fill>
        <patternFill patternType="solid">
          <bgColor theme="1"/>
        </patternFill>
      </fill>
    </dxf>
    <dxf>
      <fill>
        <patternFill>
          <bgColor theme="5" tint="0.79998168889431442"/>
        </patternFill>
      </fill>
    </dxf>
    <dxf>
      <fill>
        <patternFill patternType="solid">
          <bgColor theme="1"/>
        </patternFill>
      </fill>
    </dxf>
    <dxf>
      <fill>
        <patternFill>
          <bgColor theme="9" tint="0.39994506668294322"/>
        </patternFill>
      </fill>
    </dxf>
    <dxf>
      <fill>
        <patternFill>
          <bgColor rgb="FF0000FF"/>
        </patternFill>
      </fill>
    </dxf>
    <dxf>
      <fill>
        <patternFill patternType="solid">
          <bgColor theme="1"/>
        </patternFill>
      </fill>
    </dxf>
    <dxf>
      <fill>
        <patternFill>
          <bgColor theme="5" tint="0.79998168889431442"/>
        </patternFill>
      </fill>
    </dxf>
    <dxf>
      <fill>
        <patternFill>
          <bgColor rgb="FF0000FF"/>
        </patternFill>
      </fill>
    </dxf>
    <dxf>
      <fill>
        <patternFill>
          <bgColor theme="9" tint="0.39994506668294322"/>
        </patternFill>
      </fill>
    </dxf>
    <dxf>
      <fill>
        <patternFill>
          <bgColor theme="9" tint="0.39994506668294322"/>
        </patternFill>
      </fill>
    </dxf>
    <dxf>
      <fill>
        <patternFill>
          <bgColor rgb="FF0000FF"/>
        </patternFill>
      </fill>
    </dxf>
    <dxf>
      <fill>
        <patternFill patternType="solid">
          <bgColor theme="1"/>
        </patternFill>
      </fill>
    </dxf>
    <dxf>
      <fill>
        <patternFill>
          <bgColor theme="5" tint="0.79998168889431442"/>
        </patternFill>
      </fill>
    </dxf>
    <dxf>
      <fill>
        <patternFill>
          <bgColor theme="9" tint="0.39994506668294322"/>
        </patternFill>
      </fill>
    </dxf>
    <dxf>
      <fill>
        <patternFill>
          <bgColor rgb="FF0000FF"/>
        </patternFill>
      </fill>
    </dxf>
    <dxf>
      <fill>
        <patternFill>
          <bgColor theme="5" tint="0.79998168889431442"/>
        </patternFill>
      </fill>
    </dxf>
    <dxf>
      <fill>
        <patternFill patternType="solid">
          <bgColor theme="1"/>
        </patternFill>
      </fill>
    </dxf>
    <dxf>
      <fill>
        <patternFill patternType="solid">
          <bgColor theme="1"/>
        </patternFill>
      </fill>
    </dxf>
    <dxf>
      <fill>
        <patternFill>
          <bgColor theme="9" tint="0.39994506668294322"/>
        </patternFill>
      </fill>
    </dxf>
    <dxf>
      <fill>
        <patternFill>
          <bgColor rgb="FF0000FF"/>
        </patternFill>
      </fill>
    </dxf>
    <dxf>
      <fill>
        <patternFill>
          <bgColor theme="5" tint="0.79998168889431442"/>
        </patternFill>
      </fill>
    </dxf>
    <dxf>
      <fill>
        <patternFill patternType="solid">
          <bgColor theme="1"/>
        </patternFill>
      </fill>
    </dxf>
    <dxf>
      <fill>
        <patternFill>
          <bgColor theme="5" tint="0.79998168889431442"/>
        </patternFill>
      </fill>
    </dxf>
    <dxf>
      <fill>
        <patternFill>
          <bgColor rgb="FF0000FF"/>
        </patternFill>
      </fill>
    </dxf>
    <dxf>
      <fill>
        <patternFill>
          <bgColor theme="9" tint="0.39994506668294322"/>
        </patternFill>
      </fill>
    </dxf>
    <dxf>
      <fill>
        <patternFill patternType="solid">
          <bgColor theme="1"/>
        </patternFill>
      </fill>
    </dxf>
    <dxf>
      <fill>
        <patternFill>
          <bgColor theme="5" tint="0.79998168889431442"/>
        </patternFill>
      </fill>
    </dxf>
    <dxf>
      <fill>
        <patternFill>
          <bgColor rgb="FF0000FF"/>
        </patternFill>
      </fill>
    </dxf>
    <dxf>
      <fill>
        <patternFill>
          <bgColor theme="9" tint="0.39994506668294322"/>
        </patternFill>
      </fill>
    </dxf>
    <dxf>
      <fill>
        <patternFill>
          <bgColor theme="9" tint="0.39994506668294322"/>
        </patternFill>
      </fill>
    </dxf>
    <dxf>
      <fill>
        <patternFill>
          <bgColor rgb="FF0000FF"/>
        </patternFill>
      </fill>
    </dxf>
    <dxf>
      <fill>
        <patternFill>
          <bgColor theme="5" tint="0.79998168889431442"/>
        </patternFill>
      </fill>
    </dxf>
    <dxf>
      <fill>
        <patternFill patternType="solid">
          <bgColor theme="1"/>
        </patternFill>
      </fill>
    </dxf>
    <dxf>
      <fill>
        <patternFill>
          <bgColor theme="5" tint="0.79998168889431442"/>
        </patternFill>
      </fill>
    </dxf>
    <dxf>
      <fill>
        <patternFill>
          <bgColor rgb="FF0000FF"/>
        </patternFill>
      </fill>
    </dxf>
    <dxf>
      <fill>
        <patternFill>
          <bgColor theme="9" tint="0.39994506668294322"/>
        </patternFill>
      </fill>
    </dxf>
    <dxf>
      <fill>
        <patternFill patternType="solid">
          <bgColor theme="1"/>
        </patternFill>
      </fill>
    </dxf>
    <dxf>
      <fill>
        <patternFill patternType="solid">
          <bgColor theme="1"/>
        </patternFill>
      </fill>
    </dxf>
    <dxf>
      <fill>
        <patternFill>
          <bgColor theme="5" tint="0.79998168889431442"/>
        </patternFill>
      </fill>
    </dxf>
    <dxf>
      <fill>
        <patternFill>
          <bgColor rgb="FF0000FF"/>
        </patternFill>
      </fill>
    </dxf>
    <dxf>
      <fill>
        <patternFill>
          <bgColor theme="9" tint="0.39994506668294322"/>
        </patternFill>
      </fill>
    </dxf>
    <dxf>
      <fill>
        <patternFill>
          <bgColor theme="5" tint="0.79998168889431442"/>
        </patternFill>
      </fill>
    </dxf>
    <dxf>
      <fill>
        <patternFill>
          <bgColor theme="9" tint="0.39994506668294322"/>
        </patternFill>
      </fill>
    </dxf>
    <dxf>
      <fill>
        <patternFill>
          <bgColor rgb="FF0000FF"/>
        </patternFill>
      </fill>
    </dxf>
    <dxf>
      <fill>
        <patternFill patternType="solid">
          <bgColor theme="1"/>
        </patternFill>
      </fill>
    </dxf>
    <dxf>
      <fill>
        <patternFill>
          <bgColor theme="9" tint="0.39994506668294322"/>
        </patternFill>
      </fill>
    </dxf>
    <dxf>
      <fill>
        <patternFill>
          <bgColor rgb="FF0000FF"/>
        </patternFill>
      </fill>
    </dxf>
    <dxf>
      <fill>
        <patternFill>
          <bgColor theme="5" tint="0.79998168889431442"/>
        </patternFill>
      </fill>
    </dxf>
    <dxf>
      <fill>
        <patternFill patternType="solid">
          <bgColor theme="1"/>
        </patternFill>
      </fill>
    </dxf>
    <dxf>
      <fill>
        <patternFill>
          <bgColor theme="9" tint="0.39994506668294322"/>
        </patternFill>
      </fill>
    </dxf>
    <dxf>
      <fill>
        <patternFill>
          <bgColor rgb="FF0000FF"/>
        </patternFill>
      </fill>
    </dxf>
    <dxf>
      <fill>
        <patternFill patternType="solid">
          <bgColor theme="1"/>
        </patternFill>
      </fill>
    </dxf>
    <dxf>
      <fill>
        <patternFill>
          <bgColor theme="5" tint="0.79998168889431442"/>
        </patternFill>
      </fill>
    </dxf>
    <dxf>
      <fill>
        <patternFill>
          <bgColor theme="5" tint="0.79998168889431442"/>
        </patternFill>
      </fill>
    </dxf>
    <dxf>
      <fill>
        <patternFill>
          <bgColor rgb="FF0000FF"/>
        </patternFill>
      </fill>
    </dxf>
    <dxf>
      <fill>
        <patternFill>
          <bgColor theme="9" tint="0.39994506668294322"/>
        </patternFill>
      </fill>
    </dxf>
    <dxf>
      <fill>
        <patternFill patternType="solid">
          <bgColor theme="1"/>
        </patternFill>
      </fill>
    </dxf>
    <dxf>
      <fill>
        <patternFill>
          <bgColor theme="9" tint="0.39994506668294322"/>
        </patternFill>
      </fill>
    </dxf>
    <dxf>
      <fill>
        <patternFill>
          <bgColor rgb="FF0000FF"/>
        </patternFill>
      </fill>
    </dxf>
    <dxf>
      <fill>
        <patternFill>
          <bgColor theme="5" tint="0.79998168889431442"/>
        </patternFill>
      </fill>
    </dxf>
    <dxf>
      <fill>
        <patternFill patternType="solid">
          <bgColor theme="1"/>
        </patternFill>
      </fill>
    </dxf>
    <dxf>
      <fill>
        <patternFill>
          <bgColor theme="9" tint="0.39994506668294322"/>
        </patternFill>
      </fill>
    </dxf>
    <dxf>
      <fill>
        <patternFill>
          <bgColor rgb="FF0000FF"/>
        </patternFill>
      </fill>
    </dxf>
    <dxf>
      <fill>
        <patternFill>
          <bgColor theme="5" tint="0.79998168889431442"/>
        </patternFill>
      </fill>
    </dxf>
    <dxf>
      <fill>
        <patternFill patternType="solid">
          <bgColor theme="1"/>
        </patternFill>
      </fill>
    </dxf>
    <dxf>
      <fill>
        <patternFill>
          <bgColor theme="9" tint="0.39994506668294322"/>
        </patternFill>
      </fill>
    </dxf>
    <dxf>
      <fill>
        <patternFill>
          <bgColor rgb="FF0000FF"/>
        </patternFill>
      </fill>
    </dxf>
    <dxf>
      <fill>
        <patternFill>
          <bgColor theme="5" tint="0.79998168889431442"/>
        </patternFill>
      </fill>
    </dxf>
    <dxf>
      <fill>
        <patternFill patternType="none">
          <bgColor auto="1"/>
        </patternFill>
      </fill>
    </dxf>
    <dxf>
      <fill>
        <patternFill patternType="solid">
          <bgColor theme="1"/>
        </patternFill>
      </fill>
    </dxf>
    <dxf>
      <fill>
        <patternFill patternType="solid">
          <bgColor theme="1"/>
        </patternFill>
      </fill>
    </dxf>
    <dxf>
      <fill>
        <patternFill>
          <bgColor theme="5" tint="0.79998168889431442"/>
        </patternFill>
      </fill>
    </dxf>
    <dxf>
      <fill>
        <patternFill>
          <bgColor rgb="FF0000FF"/>
        </patternFill>
      </fill>
    </dxf>
    <dxf>
      <fill>
        <patternFill>
          <bgColor theme="9" tint="0.39994506668294322"/>
        </patternFill>
      </fill>
    </dxf>
    <dxf>
      <fill>
        <patternFill patternType="solid">
          <bgColor theme="1"/>
        </patternFill>
      </fill>
    </dxf>
    <dxf>
      <fill>
        <patternFill>
          <bgColor rgb="FF0000FF"/>
        </patternFill>
      </fill>
    </dxf>
    <dxf>
      <fill>
        <patternFill>
          <bgColor theme="9" tint="0.39994506668294322"/>
        </patternFill>
      </fill>
    </dxf>
    <dxf>
      <fill>
        <patternFill>
          <bgColor theme="5" tint="0.79998168889431442"/>
        </patternFill>
      </fill>
    </dxf>
    <dxf>
      <fill>
        <patternFill>
          <bgColor rgb="FF0000FF"/>
        </patternFill>
      </fill>
    </dxf>
    <dxf>
      <fill>
        <patternFill>
          <bgColor theme="5" tint="0.79998168889431442"/>
        </patternFill>
      </fill>
    </dxf>
    <dxf>
      <fill>
        <patternFill>
          <bgColor theme="9" tint="0.39994506668294322"/>
        </patternFill>
      </fill>
    </dxf>
    <dxf>
      <fill>
        <patternFill patternType="solid">
          <bgColor theme="1"/>
        </patternFill>
      </fill>
    </dxf>
    <dxf>
      <fill>
        <patternFill patternType="solid">
          <bgColor theme="1"/>
        </patternFill>
      </fill>
    </dxf>
    <dxf>
      <fill>
        <patternFill>
          <bgColor theme="5" tint="0.79998168889431442"/>
        </patternFill>
      </fill>
    </dxf>
    <dxf>
      <fill>
        <patternFill>
          <bgColor rgb="FF0000FF"/>
        </patternFill>
      </fill>
    </dxf>
    <dxf>
      <fill>
        <patternFill>
          <bgColor theme="9" tint="0.39994506668294322"/>
        </patternFill>
      </fill>
    </dxf>
    <dxf>
      <fill>
        <patternFill>
          <bgColor theme="5" tint="0.79998168889431442"/>
        </patternFill>
      </fill>
    </dxf>
    <dxf>
      <fill>
        <patternFill patternType="solid">
          <bgColor theme="1"/>
        </patternFill>
      </fill>
    </dxf>
    <dxf>
      <fill>
        <patternFill>
          <bgColor rgb="FF0000FF"/>
        </patternFill>
      </fill>
    </dxf>
    <dxf>
      <fill>
        <patternFill>
          <bgColor theme="9" tint="0.39994506668294322"/>
        </patternFill>
      </fill>
    </dxf>
    <dxf>
      <fill>
        <patternFill>
          <bgColor theme="5" tint="0.79998168889431442"/>
        </patternFill>
      </fill>
    </dxf>
    <dxf>
      <fill>
        <patternFill patternType="solid">
          <bgColor theme="1"/>
        </patternFill>
      </fill>
    </dxf>
    <dxf>
      <fill>
        <patternFill>
          <bgColor theme="9" tint="0.39994506668294322"/>
        </patternFill>
      </fill>
    </dxf>
    <dxf>
      <fill>
        <patternFill>
          <bgColor rgb="FF0000FF"/>
        </patternFill>
      </fill>
    </dxf>
    <dxf>
      <fill>
        <patternFill>
          <bgColor rgb="FF0000FF"/>
        </patternFill>
      </fill>
    </dxf>
    <dxf>
      <fill>
        <patternFill>
          <bgColor theme="5" tint="0.79998168889431442"/>
        </patternFill>
      </fill>
    </dxf>
    <dxf>
      <fill>
        <patternFill>
          <bgColor theme="9" tint="0.39994506668294322"/>
        </patternFill>
      </fill>
    </dxf>
    <dxf>
      <fill>
        <patternFill patternType="solid">
          <bgColor theme="1"/>
        </patternFill>
      </fill>
    </dxf>
    <dxf>
      <fill>
        <patternFill>
          <bgColor theme="9" tint="0.39994506668294322"/>
        </patternFill>
      </fill>
    </dxf>
    <dxf>
      <fill>
        <patternFill>
          <bgColor theme="5" tint="0.79998168889431442"/>
        </patternFill>
      </fill>
    </dxf>
    <dxf>
      <fill>
        <patternFill>
          <bgColor rgb="FF0000FF"/>
        </patternFill>
      </fill>
    </dxf>
    <dxf>
      <fill>
        <patternFill patternType="solid">
          <bgColor theme="1"/>
        </patternFill>
      </fill>
    </dxf>
    <dxf>
      <fill>
        <patternFill patternType="none">
          <bgColor auto="1"/>
        </patternFill>
      </fill>
    </dxf>
    <dxf>
      <fill>
        <patternFill>
          <bgColor theme="9" tint="0.39994506668294322"/>
        </patternFill>
      </fill>
    </dxf>
    <dxf>
      <fill>
        <patternFill>
          <bgColor rgb="FF0000FF"/>
        </patternFill>
      </fill>
    </dxf>
    <dxf>
      <fill>
        <patternFill>
          <bgColor theme="5" tint="0.79998168889431442"/>
        </patternFill>
      </fill>
    </dxf>
    <dxf>
      <fill>
        <patternFill patternType="none">
          <bgColor auto="1"/>
        </patternFill>
      </fill>
    </dxf>
    <dxf>
      <fill>
        <patternFill patternType="solid">
          <bgColor theme="1"/>
        </patternFill>
      </fill>
    </dxf>
    <dxf>
      <fill>
        <patternFill>
          <bgColor rgb="FF0000FF"/>
        </patternFill>
      </fill>
    </dxf>
    <dxf>
      <fill>
        <patternFill patternType="solid">
          <bgColor theme="1"/>
        </patternFill>
      </fill>
    </dxf>
    <dxf>
      <fill>
        <patternFill>
          <bgColor theme="5" tint="0.79998168889431442"/>
        </patternFill>
      </fill>
    </dxf>
    <dxf>
      <fill>
        <patternFill>
          <bgColor theme="9" tint="0.39994506668294322"/>
        </patternFill>
      </fill>
    </dxf>
    <dxf>
      <fill>
        <patternFill>
          <bgColor theme="9" tint="0.39994506668294322"/>
        </patternFill>
      </fill>
    </dxf>
    <dxf>
      <fill>
        <patternFill>
          <bgColor rgb="FF0000FF"/>
        </patternFill>
      </fill>
    </dxf>
    <dxf>
      <fill>
        <patternFill>
          <bgColor theme="5" tint="0.79998168889431442"/>
        </patternFill>
      </fill>
    </dxf>
    <dxf>
      <fill>
        <patternFill patternType="solid">
          <bgColor theme="1"/>
        </patternFill>
      </fill>
    </dxf>
    <dxf>
      <fill>
        <patternFill>
          <bgColor theme="9" tint="0.39994506668294322"/>
        </patternFill>
      </fill>
    </dxf>
    <dxf>
      <fill>
        <patternFill>
          <bgColor rgb="FF0000FF"/>
        </patternFill>
      </fill>
    </dxf>
    <dxf>
      <fill>
        <patternFill>
          <bgColor theme="5" tint="0.79998168889431442"/>
        </patternFill>
      </fill>
    </dxf>
    <dxf>
      <fill>
        <patternFill patternType="none">
          <bgColor auto="1"/>
        </patternFill>
      </fill>
    </dxf>
    <dxf>
      <fill>
        <patternFill patternType="solid">
          <bgColor theme="1"/>
        </patternFill>
      </fill>
    </dxf>
    <dxf>
      <fill>
        <patternFill>
          <bgColor theme="5" tint="0.79998168889431442"/>
        </patternFill>
      </fill>
    </dxf>
    <dxf>
      <fill>
        <patternFill patternType="none">
          <bgColor auto="1"/>
        </patternFill>
      </fill>
    </dxf>
    <dxf>
      <fill>
        <patternFill patternType="solid">
          <bgColor theme="1"/>
        </patternFill>
      </fill>
    </dxf>
    <dxf>
      <fill>
        <patternFill>
          <bgColor theme="9" tint="0.39994506668294322"/>
        </patternFill>
      </fill>
    </dxf>
    <dxf>
      <fill>
        <patternFill>
          <bgColor rgb="FF0000FF"/>
        </patternFill>
      </fill>
    </dxf>
    <dxf>
      <fill>
        <patternFill>
          <bgColor theme="9" tint="0.39994506668294322"/>
        </patternFill>
      </fill>
    </dxf>
    <dxf>
      <fill>
        <patternFill>
          <bgColor rgb="FF0000FF"/>
        </patternFill>
      </fill>
    </dxf>
    <dxf>
      <fill>
        <patternFill>
          <bgColor theme="5" tint="0.79998168889431442"/>
        </patternFill>
      </fill>
    </dxf>
    <dxf>
      <fill>
        <patternFill patternType="none">
          <bgColor auto="1"/>
        </patternFill>
      </fill>
    </dxf>
    <dxf>
      <fill>
        <patternFill patternType="solid">
          <bgColor theme="1"/>
        </patternFill>
      </fill>
    </dxf>
    <dxf>
      <fill>
        <patternFill>
          <bgColor rgb="FF0000FF"/>
        </patternFill>
      </fill>
    </dxf>
    <dxf>
      <fill>
        <patternFill>
          <bgColor theme="9" tint="0.39994506668294322"/>
        </patternFill>
      </fill>
    </dxf>
    <dxf>
      <fill>
        <patternFill patternType="solid">
          <bgColor theme="1"/>
        </patternFill>
      </fill>
    </dxf>
    <dxf>
      <fill>
        <patternFill>
          <bgColor theme="5" tint="0.79998168889431442"/>
        </patternFill>
      </fill>
    </dxf>
    <dxf>
      <fill>
        <patternFill>
          <bgColor theme="9" tint="0.39994506668294322"/>
        </patternFill>
      </fill>
    </dxf>
    <dxf>
      <fill>
        <patternFill>
          <bgColor rgb="FF0000FF"/>
        </patternFill>
      </fill>
    </dxf>
    <dxf>
      <fill>
        <patternFill>
          <bgColor theme="5" tint="0.79998168889431442"/>
        </patternFill>
      </fill>
    </dxf>
    <dxf>
      <fill>
        <patternFill patternType="none">
          <bgColor auto="1"/>
        </patternFill>
      </fill>
    </dxf>
    <dxf>
      <fill>
        <patternFill patternType="solid">
          <bgColor theme="1"/>
        </patternFill>
      </fill>
    </dxf>
    <dxf>
      <fill>
        <patternFill patternType="solid">
          <bgColor theme="1"/>
        </patternFill>
      </fill>
    </dxf>
    <dxf>
      <fill>
        <patternFill>
          <bgColor theme="5" tint="0.79998168889431442"/>
        </patternFill>
      </fill>
    </dxf>
    <dxf>
      <fill>
        <patternFill>
          <bgColor rgb="FF0000FF"/>
        </patternFill>
      </fill>
    </dxf>
    <dxf>
      <fill>
        <patternFill>
          <bgColor theme="9" tint="0.39994506668294322"/>
        </patternFill>
      </fill>
    </dxf>
    <dxf>
      <fill>
        <patternFill patternType="solid">
          <bgColor theme="1"/>
        </patternFill>
      </fill>
    </dxf>
    <dxf>
      <fill>
        <patternFill>
          <bgColor theme="5" tint="0.79998168889431442"/>
        </patternFill>
      </fill>
    </dxf>
    <dxf>
      <fill>
        <patternFill>
          <bgColor rgb="FF0000FF"/>
        </patternFill>
      </fill>
    </dxf>
    <dxf>
      <fill>
        <patternFill>
          <bgColor theme="9" tint="0.39994506668294322"/>
        </patternFill>
      </fill>
    </dxf>
    <dxf>
      <fill>
        <patternFill patternType="solid">
          <bgColor theme="1"/>
        </patternFill>
      </fill>
    </dxf>
    <dxf>
      <fill>
        <patternFill patternType="none">
          <bgColor auto="1"/>
        </patternFill>
      </fill>
    </dxf>
    <dxf>
      <fill>
        <patternFill>
          <bgColor theme="5" tint="0.79998168889431442"/>
        </patternFill>
      </fill>
    </dxf>
    <dxf>
      <fill>
        <patternFill>
          <bgColor rgb="FF0000FF"/>
        </patternFill>
      </fill>
    </dxf>
    <dxf>
      <fill>
        <patternFill>
          <bgColor theme="9" tint="0.39994506668294322"/>
        </patternFill>
      </fill>
    </dxf>
    <dxf>
      <font>
        <b/>
        <i val="0"/>
        <strike val="0"/>
        <condense val="0"/>
        <extend val="0"/>
        <outline val="0"/>
        <shadow val="0"/>
        <u val="none"/>
        <vertAlign val="baseline"/>
        <sz val="11"/>
        <color theme="1"/>
        <name val="Calibri"/>
        <family val="2"/>
        <scheme val="minor"/>
      </font>
      <alignment horizontal="left" vertical="bottom" textRotation="0" wrapText="0" indent="0" justifyLastLine="0" shrinkToFit="0" readingOrder="0"/>
      <border diagonalUp="0" diagonalDown="0">
        <left style="medium">
          <color auto="1"/>
        </left>
        <right/>
        <top style="thin">
          <color auto="1"/>
        </top>
        <bottom style="thin">
          <color auto="1"/>
        </bottom>
        <vertical/>
        <horizontal/>
      </border>
    </dxf>
    <dxf>
      <font>
        <b/>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bottom" textRotation="0" wrapText="0" indent="0" justifyLastLine="0" shrinkToFit="0" readingOrder="0"/>
      <border diagonalUp="0" diagonalDown="0">
        <left style="medium">
          <color auto="1"/>
        </left>
        <right style="medium">
          <color auto="1"/>
        </right>
        <top style="thin">
          <color auto="1"/>
        </top>
        <bottom style="thin">
          <color auto="1"/>
        </bottom>
        <vertical/>
        <horizontal/>
      </border>
    </dxf>
    <dxf>
      <font>
        <b/>
        <i val="0"/>
        <strike val="0"/>
        <condense val="0"/>
        <extend val="0"/>
        <outline val="0"/>
        <shadow val="0"/>
        <u val="none"/>
        <vertAlign val="baseline"/>
        <sz val="11"/>
        <color theme="1"/>
        <name val="Calibri"/>
        <family val="2"/>
        <scheme val="minor"/>
      </font>
      <alignment horizontal="left" vertical="bottom" textRotation="0" wrapText="0" indent="0" justifyLastLine="0" shrinkToFit="0" readingOrder="0"/>
      <border diagonalUp="0" diagonalDown="0">
        <left style="medium">
          <color auto="1"/>
        </left>
        <right style="medium">
          <color auto="1"/>
        </right>
        <top style="thin">
          <color auto="1"/>
        </top>
        <bottom style="thin">
          <color auto="1"/>
        </bottom>
        <vertical/>
        <horizontal/>
      </border>
    </dxf>
    <dxf>
      <font>
        <b/>
        <i val="0"/>
        <strike val="0"/>
        <condense val="0"/>
        <extend val="0"/>
        <outline val="0"/>
        <shadow val="0"/>
        <u val="none"/>
        <vertAlign val="baseline"/>
        <sz val="11"/>
        <color theme="1"/>
        <name val="Calibri"/>
        <family val="2"/>
        <scheme val="minor"/>
      </font>
      <alignment horizontal="left" vertical="bottom" textRotation="0" wrapText="0" indent="0" justifyLastLine="0" shrinkToFit="0" readingOrder="0"/>
      <border diagonalUp="0" diagonalDown="0">
        <left style="medium">
          <color auto="1"/>
        </left>
        <right style="medium">
          <color auto="1"/>
        </right>
        <top style="thin">
          <color auto="1"/>
        </top>
        <bottom style="thin">
          <color auto="1"/>
        </bottom>
        <vertical/>
        <horizontal/>
      </border>
    </dxf>
    <dxf>
      <font>
        <b/>
        <i val="0"/>
        <strike val="0"/>
        <condense val="0"/>
        <extend val="0"/>
        <outline val="0"/>
        <shadow val="0"/>
        <u val="none"/>
        <vertAlign val="baseline"/>
        <sz val="11"/>
        <color theme="1"/>
        <name val="Calibri"/>
        <family val="2"/>
        <scheme val="minor"/>
      </font>
      <alignment horizontal="left" vertical="bottom" textRotation="0" wrapText="0" indent="0" justifyLastLine="0" shrinkToFit="0" readingOrder="0"/>
      <border diagonalUp="0" diagonalDown="0">
        <left style="medium">
          <color auto="1"/>
        </left>
        <right style="medium">
          <color auto="1"/>
        </right>
        <top style="thin">
          <color auto="1"/>
        </top>
        <bottom style="thin">
          <color auto="1"/>
        </bottom>
        <vertical/>
        <horizontal/>
      </border>
    </dxf>
    <dxf>
      <font>
        <b/>
        <i val="0"/>
        <strike val="0"/>
        <condense val="0"/>
        <extend val="0"/>
        <outline val="0"/>
        <shadow val="0"/>
        <u val="none"/>
        <vertAlign val="baseline"/>
        <sz val="11"/>
        <color theme="1"/>
        <name val="Calibri"/>
        <family val="2"/>
        <scheme val="minor"/>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theme="1"/>
        <name val="Calibri"/>
        <family val="2"/>
        <scheme val="minor"/>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theme="1"/>
        <name val="Calibri"/>
        <family val="2"/>
        <scheme val="minor"/>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theme="1"/>
        <name val="Calibri"/>
        <family val="2"/>
        <scheme val="minor"/>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theme="1"/>
        <name val="Calibri"/>
        <family val="2"/>
        <scheme val="minor"/>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theme="1"/>
        <name val="Calibri"/>
        <family val="2"/>
        <scheme val="minor"/>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theme="1"/>
        <name val="Calibri"/>
        <family val="2"/>
        <scheme val="minor"/>
      </font>
      <numFmt numFmtId="34" formatCode="_(&quot;$&quot;* #,##0.00_);_(&quot;$&quot;* \(#,##0.00\);_(&quot;$&quot;* &quot;-&quot;??_);_(@_)"/>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theme="1"/>
        <name val="Calibri"/>
        <family val="2"/>
        <scheme val="minor"/>
      </font>
      <numFmt numFmtId="164" formatCode="_([$$-409]* #,##0.00_);_([$$-409]* \(#,##0.00\);_([$$-409]* &quot;-&quot;??_);_(@_)"/>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auto="1"/>
        <name val="Calibri"/>
        <family val="2"/>
        <scheme val="minor"/>
      </font>
      <numFmt numFmtId="34" formatCode="_(&quot;$&quot;* #,##0.00_);_(&quot;$&quot;* \(#,##0.00\);_(&quot;$&quot;* &quot;-&quot;??_);_(@_)"/>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auto="1"/>
        <name val="Calibri"/>
        <family val="2"/>
        <scheme val="minor"/>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theme="1"/>
        <name val="Calibri"/>
        <family val="2"/>
        <scheme val="minor"/>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theme="1"/>
        <name val="Calibri"/>
        <family val="2"/>
        <scheme val="minor"/>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theme="1"/>
        <name val="Calibri"/>
        <family val="2"/>
        <scheme val="minor"/>
      </font>
      <numFmt numFmtId="13" formatCode="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theme="1"/>
        <name val="Calibri"/>
        <family val="2"/>
        <scheme val="minor"/>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11"/>
        <color theme="1"/>
        <name val="Calibri"/>
        <family val="2"/>
        <scheme val="minor"/>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left"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11"/>
        <color theme="1"/>
        <name val="Calibri"/>
        <family val="2"/>
        <scheme val="minor"/>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theme="1"/>
        <name val="Calibri"/>
        <family val="2"/>
        <scheme val="minor"/>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theme="1"/>
        <name val="Calibri"/>
        <family val="2"/>
        <scheme val="minor"/>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theme="0"/>
        <name val="Calibri"/>
        <family val="2"/>
        <scheme val="minor"/>
      </font>
      <fill>
        <patternFill patternType="solid">
          <fgColor indexed="64"/>
          <bgColor theme="8" tint="0.79998168889431442"/>
        </patternFill>
      </fill>
      <alignment horizontal="center" vertical="bottom" textRotation="0" wrapText="0" indent="0" justifyLastLine="0" shrinkToFit="0" readingOrder="0"/>
      <border diagonalUp="0" diagonalDown="0">
        <left style="thin">
          <color auto="1"/>
        </left>
        <right style="thin">
          <color auto="1"/>
        </right>
        <top/>
        <bottom style="thin">
          <color auto="1"/>
        </bottom>
        <vertical/>
        <horizontal/>
      </border>
    </dxf>
    <dxf>
      <font>
        <b/>
        <i val="0"/>
        <strike val="0"/>
        <condense val="0"/>
        <extend val="0"/>
        <outline val="0"/>
        <shadow val="0"/>
        <u val="none"/>
        <vertAlign val="baseline"/>
        <sz val="11"/>
        <color theme="0"/>
        <name val="Calibri"/>
        <family val="2"/>
        <scheme val="minor"/>
      </font>
      <fill>
        <patternFill patternType="solid">
          <fgColor indexed="64"/>
          <bgColor theme="7" tint="0.79998168889431442"/>
        </patternFill>
      </fill>
      <alignment horizontal="center" vertical="bottom" textRotation="0" wrapText="0" indent="0" justifyLastLine="0" shrinkToFit="0" readingOrder="0"/>
      <border diagonalUp="0" diagonalDown="0">
        <left style="thin">
          <color auto="1"/>
        </left>
        <right style="thin">
          <color auto="1"/>
        </right>
        <top/>
        <bottom style="thin">
          <color auto="1"/>
        </bottom>
        <vertical/>
        <horizontal/>
      </border>
    </dxf>
    <dxf>
      <font>
        <b/>
        <i val="0"/>
        <strike val="0"/>
        <condense val="0"/>
        <extend val="0"/>
        <outline val="0"/>
        <shadow val="0"/>
        <u val="none"/>
        <vertAlign val="baseline"/>
        <sz val="36"/>
        <color auto="1"/>
        <name val="Calibri"/>
        <family val="2"/>
        <scheme val="minor"/>
      </font>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i val="0"/>
        <strike val="0"/>
        <condense val="0"/>
        <extend val="0"/>
        <outline val="0"/>
        <shadow val="0"/>
        <u val="none"/>
        <vertAlign val="baseline"/>
        <sz val="36"/>
        <color auto="1"/>
        <name val="Calibri"/>
        <family val="2"/>
        <scheme val="minor"/>
      </font>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border outline="0">
        <right style="medium">
          <color auto="1"/>
        </right>
        <top style="medium">
          <color auto="1"/>
        </top>
        <bottom style="thin">
          <color auto="1"/>
        </bottom>
      </border>
    </dxf>
    <dxf>
      <font>
        <b/>
        <i val="0"/>
        <strike val="0"/>
        <condense val="0"/>
        <extend val="0"/>
        <outline val="0"/>
        <shadow val="0"/>
        <u val="none"/>
        <vertAlign val="baseline"/>
        <sz val="11"/>
        <color theme="1"/>
        <name val="Calibri"/>
        <family val="2"/>
        <scheme val="minor"/>
      </font>
      <alignment horizontal="left" vertical="bottom" textRotation="0" wrapText="0" indent="0" justifyLastLine="0" shrinkToFit="0" readingOrder="0"/>
    </dxf>
    <dxf>
      <font>
        <b/>
        <i val="0"/>
        <strike val="0"/>
        <condense val="0"/>
        <extend val="0"/>
        <outline val="0"/>
        <shadow val="0"/>
        <u val="none"/>
        <vertAlign val="baseline"/>
        <sz val="11"/>
        <color theme="1"/>
        <name val="Calibri"/>
        <family val="2"/>
        <scheme val="minor"/>
      </font>
      <numFmt numFmtId="0" formatCode="General"/>
      <fill>
        <patternFill patternType="solid">
          <fgColor indexed="64"/>
          <bgColor theme="9" tint="0.79998168889431442"/>
        </patternFill>
      </fill>
      <alignment horizontal="left" vertical="bottom" textRotation="0" wrapText="1" indent="0" justifyLastLine="0" shrinkToFit="0" readingOrder="0"/>
      <border diagonalUp="0" diagonalDown="0" outline="0">
        <left style="medium">
          <color auto="1"/>
        </left>
        <right style="medium">
          <color auto="1"/>
        </right>
        <top/>
        <bottom/>
      </border>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theme="0"/>
        </patternFill>
      </fill>
      <alignment horizontal="left" vertical="bottom" textRotation="0" wrapText="0" indent="0" justifyLastLine="0" shrinkToFit="0" readingOrder="0"/>
      <border diagonalUp="0" diagonalDown="0" outline="0">
        <left style="thin">
          <color auto="1"/>
        </left>
        <right/>
        <top style="thin">
          <color auto="1"/>
        </top>
        <bottom/>
      </border>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theme="0"/>
        </patternFill>
      </fill>
      <alignment horizontal="left" vertical="bottom" textRotation="0" wrapText="1" indent="0" justifyLastLine="0" shrinkToFit="0" readingOrder="0"/>
      <border diagonalUp="0" diagonalDown="0" outline="0">
        <left style="thin">
          <color auto="1"/>
        </left>
        <right style="thin">
          <color auto="1"/>
        </right>
        <top style="thin">
          <color auto="1"/>
        </top>
        <bottom/>
      </border>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theme="0"/>
        </patternFill>
      </fill>
      <alignment horizontal="left" vertical="bottom" textRotation="0" wrapText="1" indent="0" justifyLastLine="0" shrinkToFit="0" readingOrder="0"/>
      <border diagonalUp="0" diagonalDown="0" outline="0">
        <left style="thin">
          <color auto="1"/>
        </left>
        <right style="thin">
          <color auto="1"/>
        </right>
        <top style="thin">
          <color auto="1"/>
        </top>
        <bottom/>
      </border>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theme="0"/>
        </patternFill>
      </fill>
      <alignment horizontal="left" vertical="bottom" textRotation="0" wrapText="1" indent="0" justifyLastLine="0" shrinkToFit="0" readingOrder="0"/>
      <border diagonalUp="0" diagonalDown="0" outline="0">
        <left style="thin">
          <color auto="1"/>
        </left>
        <right style="thin">
          <color auto="1"/>
        </right>
        <top style="thin">
          <color auto="1"/>
        </top>
        <bottom/>
      </border>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theme="0"/>
        </patternFill>
      </fill>
      <alignment horizontal="left" vertical="bottom" textRotation="0" wrapText="1" indent="0" justifyLastLine="0" shrinkToFit="0" readingOrder="0"/>
      <border diagonalUp="0" diagonalDown="0" outline="0">
        <left style="thin">
          <color auto="1"/>
        </left>
        <right style="thin">
          <color auto="1"/>
        </right>
        <top style="thin">
          <color auto="1"/>
        </top>
        <bottom/>
      </border>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theme="0"/>
        </patternFill>
      </fill>
      <alignment horizontal="left" vertical="bottom" textRotation="0" wrapText="1" indent="0" justifyLastLine="0" shrinkToFit="0" readingOrder="0"/>
      <border diagonalUp="0" diagonalDown="0" outline="0">
        <left style="thin">
          <color auto="1"/>
        </left>
        <right style="thin">
          <color auto="1"/>
        </right>
        <top style="thin">
          <color auto="1"/>
        </top>
        <bottom/>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center" textRotation="0" indent="0" justifyLastLine="0" shrinkToFit="0" readingOrder="0"/>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11"/>
        <color auto="1"/>
        <name val="Calibri"/>
        <family val="2"/>
        <scheme val="minor"/>
      </font>
      <numFmt numFmtId="34" formatCode="_(&quot;$&quot;* #,##0.00_);_(&quot;$&quot;* \(#,##0.00\);_(&quot;$&quot;* &quot;-&quot;??_);_(@_)"/>
      <fill>
        <patternFill patternType="solid">
          <fgColor indexed="64"/>
          <bgColor theme="0"/>
        </patternFill>
      </fill>
      <alignment horizontal="left" vertical="bottom" textRotation="0" wrapText="0" indent="0" justifyLastLine="0" shrinkToFit="0" readingOrder="0"/>
      <border diagonalUp="0" diagonalDown="0">
        <left style="thin">
          <color auto="1"/>
        </left>
        <right style="thin">
          <color auto="1"/>
        </right>
        <top style="thin">
          <color auto="1"/>
        </top>
        <bottom style="thin">
          <color auto="1"/>
        </bottom>
        <vertical/>
        <horizontal style="thin">
          <color auto="1"/>
        </horizontal>
      </border>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theme="0"/>
        </patternFill>
      </fill>
      <alignment horizontal="left" vertical="bottom" textRotation="0" wrapText="0" indent="0" justifyLastLine="0" shrinkToFit="0" readingOrder="0"/>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theme="0"/>
        </patternFill>
      </fill>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36"/>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36"/>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right style="thin">
          <color auto="1"/>
        </right>
        <top style="thin">
          <color auto="1"/>
        </top>
        <bottom style="thin">
          <color auto="1"/>
        </bottom>
      </border>
    </dxf>
    <dxf>
      <border outline="0">
        <left style="medium">
          <color auto="1"/>
        </left>
        <right style="medium">
          <color auto="1"/>
        </right>
        <top style="medium">
          <color auto="1"/>
        </top>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1" indent="0" justifyLastLine="0" shrinkToFit="0" readingOrder="0"/>
    </dxf>
    <dxf>
      <font>
        <b/>
        <i val="0"/>
        <strike val="0"/>
        <condense val="0"/>
        <extend val="0"/>
        <outline val="0"/>
        <shadow val="0"/>
        <u val="none"/>
        <vertAlign val="baseline"/>
        <sz val="11"/>
        <color theme="1"/>
        <name val="Calibri"/>
        <family val="2"/>
        <scheme val="minor"/>
      </font>
      <fill>
        <patternFill patternType="solid">
          <fgColor indexed="64"/>
          <bgColor theme="4" tint="0.79998168889431442"/>
        </patternFill>
      </fill>
      <alignment horizontal="center" vertical="center" textRotation="0" wrapText="1" indent="0" justifyLastLine="0" shrinkToFit="0" readingOrder="0"/>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Sharon Luce" id="{3DF0FDAC-68A5-4058-AF0F-980061B63CF9}" userId="S::sluce@dem.nv.gov::14c98bfc-06d9-4b67-9fbb-f176f8bd95a2" providerId="AD"/>
  <person displayName="Karen L. Hall" id="{AD689FD8-0E9F-4C6D-AA9B-DF622F775C78}" userId="S::klhall@dem.nv.gov::b875a540-f09a-437a-8ffd-54a2757f2e1f"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25A5A49-6401-456A-A0FB-F1001CB59DB4}" name="Table3" displayName="Table3" ref="A2:AC33" totalsRowShown="0" headerRowDxfId="257" dataDxfId="256" tableBorderDxfId="255">
  <autoFilter ref="A2:AC33" xr:uid="{225A5A49-6401-456A-A0FB-F1001CB59DB4}"/>
  <sortState xmlns:xlrd2="http://schemas.microsoft.com/office/spreadsheetml/2017/richdata2" ref="A3:AC33">
    <sortCondition ref="A2:A33"/>
  </sortState>
  <tableColumns count="29">
    <tableColumn id="1" xr3:uid="{70B406BD-EC7D-4B9F-99E6-FA57DFF659E6}" name="NRAC RANK" dataDxfId="254"/>
    <tableColumn id="2" xr3:uid="{F32FB891-268E-4BC9-96F3-3D447A3372EC}" name="NRAC ID " dataDxfId="253"/>
    <tableColumn id="3" xr3:uid="{A856086F-F0DA-4DFE-97E7-CA3ABC205618}" name="SWIC RANK" dataDxfId="252"/>
    <tableColumn id="4" xr3:uid="{53B35698-5969-454A-8429-7E04CA0C338B}" name="OCDC RANK" dataDxfId="251"/>
    <tableColumn id="5" xr3:uid="{8915B8C3-B02A-422C-989E-97B0A2212C23}" name="Proposal ID" dataDxfId="250"/>
    <tableColumn id="6" xr3:uid="{FA4FBA0F-F78F-44E5-9A20-E8003065B777}" name="Classification" dataDxfId="249"/>
    <tableColumn id="7" xr3:uid="{3CF187AC-654A-45C5-8B46-E2849ACD5080}" name="Helper Cells - SUMIF" dataDxfId="248"/>
    <tableColumn id="8" xr3:uid="{CE087677-EF16-423C-8574-93939057694B}" name="Funding Level Requests Compared to FY21 - See Column R for Reference" dataDxfId="247"/>
    <tableColumn id="9" xr3:uid="{5818F8EA-C150-4625-9916-49898CA24A70}" name="Build or Sustain" dataDxfId="246"/>
    <tableColumn id="10" xr3:uid="{3F9678F1-E777-4C48-A3A5-3B9BC204BF53}" name="HSGP Funding Source" dataDxfId="245"/>
    <tableColumn id="11" xr3:uid="{AA420DA5-E0A5-4B80-8D49-6BF75294E517}" name="Organization Name" dataDxfId="244"/>
    <tableColumn id="12" xr3:uid="{EEA43521-B96A-4DE3-A2D8-47AAB61EBA7A}" name="Name of Project " dataDxfId="243"/>
    <tableColumn id="13" xr3:uid="{4D912ABE-8578-4A3A-A2E4-197CCAD6354B}" name="FY25 Core Capability(s)" dataDxfId="242"/>
    <tableColumn id="14" xr3:uid="{7934C74E-80CB-438C-9260-D975231CDEBE}" name="National/State Priority Area" dataDxfId="241"/>
    <tableColumn id="15" xr3:uid="{6C959527-45F6-4A65-ABB3-8BCC0D0FB200}" name="New, Maintain, Enhanced?" dataDxfId="240"/>
    <tableColumn id="16" xr3:uid="{97673838-12D5-4A3E-A246-A86F341C9CEC}" name="Requested Amount FY24" dataDxfId="239" dataCellStyle="Currency"/>
    <tableColumn id="17" xr3:uid="{F57D2DBE-E331-41A6-A8A2-0EE8406FB1D3}" name="% Increase from FY24" dataDxfId="238" dataCellStyle="Percent">
      <calculatedColumnFormula>(Table3[[#This Row],[Requested Amount FFY25]]-Table3[[#This Row],[Requested Amount FY24]])/Table3[[#This Row],[Requested Amount FFY25]]</calculatedColumnFormula>
    </tableColumn>
    <tableColumn id="18" xr3:uid="{BF58B059-3C53-40F4-85FB-8692F6F43ACD}" name="$ Increase from FY24" dataDxfId="237">
      <calculatedColumnFormula>'SHSP 25 WORKSHEET'!$S3-'SHSP 25 WORKSHEET'!$P3</calculatedColumnFormula>
    </tableColumn>
    <tableColumn id="19" xr3:uid="{22945FE8-7BB3-49E4-9D0B-1E5E0AE87360}" name="Requested Amount FFY25" dataDxfId="236" dataCellStyle="Currency"/>
    <tableColumn id="20" xr3:uid="{315E550D-C928-4859-9A1E-7B3F5B681869}" name="Adjustment(s) - Enter NEGATIVE adjustments with minus sign" dataDxfId="235"/>
    <tableColumn id="21" xr3:uid="{8091C843-C75E-4A37-804C-01ADE03E211A}" name="Final Amount" dataDxfId="234">
      <calculatedColumnFormula>Table3[[#This Row],[Requested Amount FFY25]]+Table3[[#This Row],[Adjustment(s) - Enter NEGATIVE adjustments with minus sign]]</calculatedColumnFormula>
    </tableColumn>
    <tableColumn id="22" xr3:uid="{0FE32234-520B-4ACE-AA5E-88972584FB5B}" name="LETPA?" dataDxfId="233"/>
    <tableColumn id="23" xr3:uid="{9ED77226-E2B6-402C-90DF-6B268C195BDA}" name="Does this Project support a FY25 National Priority?" dataDxfId="232"/>
    <tableColumn id="24" xr3:uid="{4A317A2B-9B1B-4685-BD0F-EF47EE68FA44}" name="Enhancing the Protection of Soft Targets/Crowded Places" dataDxfId="231">
      <calculatedColumnFormula>IF(Table3[[#This Row],[National/State Priority Area]]="Enhancing the Protection of Soft Targets/Crowded Places",Table3[[#This Row],[Final Amount]],"")</calculatedColumnFormula>
    </tableColumn>
    <tableColumn id="25" xr3:uid="{EB701AD6-267C-4880-A247-BF5D1675613C}" name="Enhancing Information Sharing and Intelligence Sharing and Analysis and cooperation with federal agencies including DHS" dataDxfId="230">
      <calculatedColumnFormula>IF(Table3[[#This Row],[National/State Priority Area]]="Enhancing Information Sharing and Intelligence Sharing and Analysis and cooperation with federal agencies including DHS",Table3[[#This Row],[Final Amount]],"")</calculatedColumnFormula>
    </tableColumn>
    <tableColumn id="26" xr3:uid="{2F49C968-1FEA-4421-B69A-B49BB1F16862}" name="Enhancing Cyber Security" dataDxfId="229">
      <calculatedColumnFormula>IF(Table3[[#This Row],[National/State Priority Area]]="Enhancing Cyber Security",Table3[[#This Row],[Final Amount]],"")</calculatedColumnFormula>
    </tableColumn>
    <tableColumn id="27" xr3:uid="{A4C55E39-0B38-45D6-847E-7DF5AD669966}" name="Supporting Border Crisis Response and Enforcement" dataDxfId="228">
      <calculatedColumnFormula>IF(Table3[[#This Row],[National/State Priority Area]]="Supporting Border Crisis Response and Enforcement",Table3[[#This Row],[Final Amount]],"")</calculatedColumnFormula>
    </tableColumn>
    <tableColumn id="28" xr3:uid="{A643C584-D850-4BFC-9AF6-0049640A65DA}" name="Enhancing Election Security" dataDxfId="227">
      <calculatedColumnFormula>IF(Table3[[#This Row],[National/State Priority Area]]="Enhancing Election Security",Table3[[#This Row],[Final Amount]],"")</calculatedColumnFormula>
    </tableColumn>
    <tableColumn id="29" xr3:uid="{A0342EB8-9FEC-4107-8393-AE4CEC31801A}" name="Total Project IJ Priority  Investment" dataDxfId="226">
      <calculatedColumnFormula>SUM(Table3[[#This Row],[Does this Project support a FY25 National Priority?]:[Enhancing Election Security]])</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462307E-C0EE-4901-9361-4E5A1361321D}" name="Table13" displayName="Table13" ref="A2:AC44" totalsRowShown="0" headerRowDxfId="225" dataDxfId="224" tableBorderDxfId="223" headerRowCellStyle="Currency" dataCellStyle="Currency">
  <autoFilter ref="A2:AC44" xr:uid="{5462307E-C0EE-4901-9361-4E5A1361321D}"/>
  <sortState xmlns:xlrd2="http://schemas.microsoft.com/office/spreadsheetml/2017/richdata2" ref="A3:AC44">
    <sortCondition ref="A2:A44"/>
  </sortState>
  <tableColumns count="29">
    <tableColumn id="1" xr3:uid="{2B964824-4548-4D88-A92E-EB893CF4AC2D}" name="UAWG RANK" dataDxfId="222"/>
    <tableColumn id="2" xr3:uid="{7413A544-5689-4B76-BD96-726C4289D073}" name="UAWG ID " dataDxfId="221"/>
    <tableColumn id="3" xr3:uid="{67684580-492B-4DEC-8588-3468C8AA747C}" name="SWIC RANK" dataDxfId="220"/>
    <tableColumn id="4" xr3:uid="{63E987E6-843B-4C43-BB73-CC1D68784721}" name="OCDC RANK" dataDxfId="219"/>
    <tableColumn id="5" xr3:uid="{FB7C1F38-B014-4E1F-95E4-0CF94FA27447}" name="Proposal ID" dataDxfId="218"/>
    <tableColumn id="11" xr3:uid="{D27B6EDC-98E0-427B-9F47-D997CA21D7E6}" name="Organization Name" dataDxfId="217"/>
    <tableColumn id="12" xr3:uid="{05D41681-B57D-4122-978D-FCA48E215C9F}" name="Name of Project " dataDxfId="216"/>
    <tableColumn id="16" xr3:uid="{2B798753-CF0A-45E5-836E-4502436A9BAC}" name="FY25 Core Capability(s)" dataDxfId="215"/>
    <tableColumn id="17" xr3:uid="{176704A6-9447-4988-B312-2F43B09B512F}" name="National/State Priority Area" dataDxfId="214"/>
    <tableColumn id="6" xr3:uid="{48877D4D-8BD7-4AFF-BFFE-10B5B26BB515}" name="New, Maintain, Enhanced?" dataDxfId="213"/>
    <tableColumn id="18" xr3:uid="{2D579064-33B6-4FE2-848B-623FC824BBA5}" name="Requested Amount FY24" dataDxfId="212" dataCellStyle="Currency"/>
    <tableColumn id="19" xr3:uid="{2248347B-D9BD-4D7A-8006-AA412F3D9E27}" name="% Increase from FY24" dataDxfId="211" dataCellStyle="Percent">
      <calculatedColumnFormula>1-(Table13[[#This Row],[Requested Amount FY24]]/Table13[[#This Row],[Requested Amount FFY25]])</calculatedColumnFormula>
    </tableColumn>
    <tableColumn id="20" xr3:uid="{3FB8D164-E7F7-4532-B4D7-57375015538E}" name="$ Increase from FY24" dataDxfId="210" dataCellStyle="Currency"/>
    <tableColumn id="21" xr3:uid="{B5F73E7D-F645-4747-84B4-79A52D7F1947}" name="Requested Amount FFY25" dataDxfId="209" dataCellStyle="Currency"/>
    <tableColumn id="22" xr3:uid="{2F4E1987-C0DC-43BA-A662-C89072EBA3BE}" name="Adjustment(s) - Enter NEGATIVE adjustments with minus sign" dataDxfId="208" dataCellStyle="Currency"/>
    <tableColumn id="23" xr3:uid="{FF2FAC19-30C6-484B-B0CF-BEFE6313BF45}" name="Final Amount" dataDxfId="207">
      <calculatedColumnFormula>Table13[[#This Row],[Adjustment(s) - Enter NEGATIVE adjustments with minus sign]]+Table13[[#This Row],[Requested Amount FFY25]]</calculatedColumnFormula>
    </tableColumn>
    <tableColumn id="24" xr3:uid="{33A596A9-0FAD-48FC-A243-7D1CA2053D56}" name="LETPA" dataDxfId="206"/>
    <tableColumn id="25" xr3:uid="{21FF31D7-BC1E-42E1-9050-AD974D2B9569}" name="Does this Project support a FY25 National Priority?" dataDxfId="205"/>
    <tableColumn id="26" xr3:uid="{CB60AD52-5D8E-4181-AC6C-19AFAB214263}" name="Enhancing the Protection of Soft Targets/Crowded Places" dataDxfId="204" dataCellStyle="Currency">
      <calculatedColumnFormula>IF(Table13[[#This Row],[National/State Priority Area]] = "Enhancing the Protection of Soft Targets/Crowded Places", Table13[[#This Row],[Final Amount]],"")</calculatedColumnFormula>
    </tableColumn>
    <tableColumn id="27" xr3:uid="{551E78B9-44AB-4FF6-9C52-82FFF0DA80A8}" name="Supporting Homeland Security Task Forces and Fusion Centers" dataDxfId="203" dataCellStyle="Currency">
      <calculatedColumnFormula>IF(Table13[[#This Row],[National/State Priority Area]]="Enhancing Information Sharing and Intelligence Sharing and Analysis and cooperation with federal agencies including DHS",Table13[[#This Row],[Final Amount]],"")</calculatedColumnFormula>
    </tableColumn>
    <tableColumn id="29" xr3:uid="{AEDA296B-91ED-433D-99EF-675E490F3411}" name="Enhancing Cyber Security" dataDxfId="202" dataCellStyle="Currency">
      <calculatedColumnFormula>IF(Table13[[#This Row],[National/State Priority Area]] = "Enhancing Cyber Security",Table13[[#This Row],[Final Amount]],"")</calculatedColumnFormula>
    </tableColumn>
    <tableColumn id="30" xr3:uid="{39382807-DD26-4CA5-8379-153E72FAE457}" name="Supporting Border Crisis Response and Enforcement" dataDxfId="201" dataCellStyle="Currency">
      <calculatedColumnFormula>IF(Table13[[#This Row],[National/State Priority Area]] = "Supporting Border Crisis Response and Enforcement",Table13[[#This Row],[Final Amount]],"")</calculatedColumnFormula>
    </tableColumn>
    <tableColumn id="31" xr3:uid="{FFD9D729-748A-4332-A3CF-B450A5D6C2F4}" name="Enhancing Election Security" dataDxfId="200" dataCellStyle="Currency">
      <calculatedColumnFormula>IF(Table13[[#This Row],[National/State Priority Area]] = "Enhancing Election Security",Table13[[#This Row],[Final Amount]],"")</calculatedColumnFormula>
    </tableColumn>
    <tableColumn id="32" xr3:uid="{C50B109B-34E3-4270-8AC6-3A8B93D15D17}" name="Total Project IJ Priority  Investment" dataDxfId="199" dataCellStyle="Currency">
      <calculatedColumnFormula>SUM(S3:W3)</calculatedColumnFormula>
    </tableColumn>
    <tableColumn id="34" xr3:uid="{842450EA-4E6E-49BF-856E-8A08C1D52B55}" name="2019 allocation for this Project" dataDxfId="198" dataCellStyle="Currency"/>
    <tableColumn id="35" xr3:uid="{2FE79F05-0C77-44A9-A749-AC88A670CDC5}" name="2020 allocation for this Project" dataDxfId="197" dataCellStyle="Currency"/>
    <tableColumn id="36" xr3:uid="{D3F1C10F-AF01-47A5-A5BA-AD83ACFD73B6}" name="2021 allocation for this Project" dataDxfId="196" dataCellStyle="Currency"/>
    <tableColumn id="37" xr3:uid="{77D6C6E1-F809-48CE-AFD4-852821BD9741}" name="Total " dataDxfId="195"/>
    <tableColumn id="38" xr3:uid="{04495A6B-A1FA-4E95-992E-C765A0630562}" name="Budget Comments" dataDxfId="19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2" dT="2022-01-19T23:51:40.00" personId="{AD689FD8-0E9F-4C6D-AA9B-DF622F775C78}" id="{45872086-BBD8-4D03-BC4C-D9322E86F129}">
    <text>Is the project asking for less/same funding as the previous year?  Is the project asking for more funding than last year?  If the project is new, the response is N/A</text>
  </threadedComment>
</ThreadedComments>
</file>

<file path=xl/threadedComments/threadedComment2.xml><?xml version="1.0" encoding="utf-8"?>
<ThreadedComments xmlns="http://schemas.microsoft.com/office/spreadsheetml/2018/threadedcomments" xmlns:x="http://schemas.openxmlformats.org/spreadsheetml/2006/main">
  <threadedComment ref="B2" dT="2022-01-19T23:49:18.36" personId="{AD689FD8-0E9F-4C6D-AA9B-DF622F775C78}" id="{B8BAA6F9-9422-4DF5-B90B-FB59A9AA65A0}">
    <text>This is just a letter identifier that makes it easy to reference a project rather than using the ZoomID.  We have used lettering as the alternate forever - if we run out of identifiers using the standard alphabet, we can move to using double letters (i.e.) AA, BB .. or even triple letters (AAA, BBB).</text>
  </threadedComment>
  <threadedComment ref="H2" dT="2022-01-19T23:51:40.00" personId="{AD689FD8-0E9F-4C6D-AA9B-DF622F775C78}" id="{E91F2E7E-2E4D-4809-B418-D79E1FF52287}">
    <text>Is the project asking for less/same funding as the previous year?  Is the project asking for more funding than last year?  If the project is new, the response is N/A</text>
  </threadedComment>
  <threadedComment ref="I2" dT="2022-01-19T23:52:49.60" personId="{AD689FD8-0E9F-4C6D-AA9B-DF622F775C78}" id="{970F1249-4F2C-453C-B007-B4DC609EC686}">
    <text>Is the project building or sustaining capacity?  This is important when reviewing the projects, especially if we are trying to sustain capacity or need to know if a project can help build capacity that we may need</text>
  </threadedComment>
  <threadedComment ref="B19" dT="2022-05-26T18:10:45.49" personId="{3DF0FDAC-68A5-4058-AF0F-980061B63CF9}" id="{EF838217-F281-4BFB-8204-7985646B6680}">
    <text>Revisit</text>
  </threadedComment>
  <threadedComment ref="B30" dT="2022-05-26T18:10:39.67" personId="{3DF0FDAC-68A5-4058-AF0F-980061B63CF9}" id="{4F4E52BB-3C0F-46DB-9441-FE189AAA80B0}">
    <text>Revisit</text>
  </threadedComment>
  <threadedComment ref="V38" dT="2022-05-24T23:07:44.53" personId="{3DF0FDAC-68A5-4058-AF0F-980061B63CF9}" id="{0ADF856A-CC87-4570-BD2E-DB27D11F0C40}">
    <text>Need to update range</text>
  </threadedComment>
  <threadedComment ref="V39" dT="2022-05-24T23:07:53.19" personId="{3DF0FDAC-68A5-4058-AF0F-980061B63CF9}" id="{43412EC4-B8B3-4E77-BA9C-BC3EB65B68CB}">
    <text>Need to update range</text>
  </threadedComment>
</ThreadedComment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C76F8-6471-4FEC-82A4-8C7B9561E4F1}">
  <sheetPr codeName="Sheet2"/>
  <dimension ref="A1:LJ2"/>
  <sheetViews>
    <sheetView workbookViewId="0">
      <selection activeCell="I1" sqref="I1:I1048576"/>
    </sheetView>
  </sheetViews>
  <sheetFormatPr defaultRowHeight="15" x14ac:dyDescent="0.25"/>
  <cols>
    <col min="3" max="3" width="38.85546875" customWidth="1"/>
    <col min="4" max="4" width="12" bestFit="1" customWidth="1"/>
    <col min="5" max="17" width="9.140625" customWidth="1"/>
    <col min="18" max="18" width="23.7109375" customWidth="1"/>
    <col min="19" max="19" width="20.28515625" customWidth="1"/>
    <col min="20" max="52" width="9.140625" customWidth="1"/>
    <col min="54" max="54" width="39.42578125" customWidth="1"/>
    <col min="57" max="57" width="8.85546875" customWidth="1"/>
    <col min="60" max="60" width="9.140625" customWidth="1"/>
    <col min="62" max="66" width="9.140625" customWidth="1"/>
    <col min="68" max="70" width="9.140625" customWidth="1"/>
    <col min="72" max="323" width="9.140625" customWidth="1"/>
  </cols>
  <sheetData>
    <row r="1" spans="1:322" ht="34.9" customHeight="1" x14ac:dyDescent="0.25">
      <c r="A1" s="31" t="s">
        <v>0</v>
      </c>
      <c r="B1" s="31" t="s">
        <v>1</v>
      </c>
      <c r="C1" s="31" t="s">
        <v>2</v>
      </c>
      <c r="D1" s="31" t="s">
        <v>3</v>
      </c>
      <c r="E1" s="31" t="s">
        <v>4</v>
      </c>
      <c r="F1" s="31" t="s">
        <v>5</v>
      </c>
      <c r="G1" s="31" t="s">
        <v>6</v>
      </c>
      <c r="H1" s="31" t="s">
        <v>7</v>
      </c>
      <c r="I1" s="31" t="s">
        <v>8</v>
      </c>
      <c r="J1" s="31" t="s">
        <v>9</v>
      </c>
      <c r="K1" s="31"/>
      <c r="L1" s="31"/>
      <c r="M1" s="31"/>
      <c r="N1" s="31"/>
      <c r="O1" s="31"/>
      <c r="P1" s="31" t="s">
        <v>10</v>
      </c>
      <c r="Q1" s="31" t="s">
        <v>11</v>
      </c>
      <c r="R1" s="31" t="s">
        <v>12</v>
      </c>
      <c r="S1" s="31" t="s">
        <v>13</v>
      </c>
      <c r="T1" s="31" t="s">
        <v>14</v>
      </c>
      <c r="U1" s="31" t="s">
        <v>15</v>
      </c>
      <c r="V1" s="31" t="s">
        <v>16</v>
      </c>
      <c r="W1" s="31" t="s">
        <v>17</v>
      </c>
      <c r="X1" s="31" t="s">
        <v>18</v>
      </c>
      <c r="Y1" s="31" t="s">
        <v>19</v>
      </c>
      <c r="Z1" s="31" t="s">
        <v>20</v>
      </c>
      <c r="AA1" s="31" t="s">
        <v>21</v>
      </c>
      <c r="AB1" s="31" t="s">
        <v>22</v>
      </c>
      <c r="AC1" s="31" t="s">
        <v>23</v>
      </c>
      <c r="AD1" s="31" t="s">
        <v>24</v>
      </c>
      <c r="AE1" s="31" t="s">
        <v>25</v>
      </c>
      <c r="AF1" s="31" t="s">
        <v>26</v>
      </c>
      <c r="AG1" s="31" t="s">
        <v>27</v>
      </c>
      <c r="AH1" s="31" t="s">
        <v>28</v>
      </c>
      <c r="AI1" s="31" t="s">
        <v>29</v>
      </c>
      <c r="AJ1" s="31" t="s">
        <v>30</v>
      </c>
      <c r="AK1" s="31" t="s">
        <v>31</v>
      </c>
      <c r="AL1" s="31" t="s">
        <v>32</v>
      </c>
      <c r="AM1" s="31" t="s">
        <v>33</v>
      </c>
      <c r="AN1" s="31" t="s">
        <v>34</v>
      </c>
      <c r="AO1" s="31" t="s">
        <v>35</v>
      </c>
      <c r="AP1" s="31" t="s">
        <v>36</v>
      </c>
      <c r="AQ1" s="31" t="s">
        <v>37</v>
      </c>
      <c r="AR1" s="31" t="s">
        <v>38</v>
      </c>
      <c r="AS1" s="31" t="s">
        <v>39</v>
      </c>
      <c r="AT1" s="31" t="s">
        <v>40</v>
      </c>
      <c r="AU1" s="31" t="s">
        <v>41</v>
      </c>
      <c r="AV1" s="31" t="s">
        <v>42</v>
      </c>
      <c r="AW1" s="31" t="s">
        <v>43</v>
      </c>
      <c r="AX1" s="31" t="s">
        <v>44</v>
      </c>
      <c r="AY1" s="31" t="s">
        <v>45</v>
      </c>
      <c r="AZ1" s="31" t="s">
        <v>46</v>
      </c>
      <c r="BA1" s="31" t="s">
        <v>47</v>
      </c>
      <c r="BB1" s="31" t="s">
        <v>48</v>
      </c>
      <c r="BC1" s="31" t="s">
        <v>49</v>
      </c>
      <c r="BD1" s="31" t="s">
        <v>50</v>
      </c>
      <c r="BE1" s="31" t="s">
        <v>51</v>
      </c>
      <c r="BF1" s="32" t="s">
        <v>52</v>
      </c>
      <c r="BG1" s="32" t="s">
        <v>53</v>
      </c>
      <c r="BH1" s="31" t="s">
        <v>54</v>
      </c>
      <c r="BI1" s="31" t="s">
        <v>55</v>
      </c>
      <c r="BJ1" s="31" t="s">
        <v>56</v>
      </c>
      <c r="BK1" s="31" t="s">
        <v>57</v>
      </c>
      <c r="BL1" s="31" t="s">
        <v>58</v>
      </c>
      <c r="BM1" s="31" t="s">
        <v>59</v>
      </c>
      <c r="BN1" s="32" t="s">
        <v>60</v>
      </c>
      <c r="BO1" s="32" t="s">
        <v>61</v>
      </c>
      <c r="BP1" s="31" t="s">
        <v>62</v>
      </c>
      <c r="BQ1" s="31" t="s">
        <v>63</v>
      </c>
      <c r="BR1" s="32" t="s">
        <v>64</v>
      </c>
      <c r="BS1" s="32" t="s">
        <v>65</v>
      </c>
      <c r="BT1" s="31" t="s">
        <v>66</v>
      </c>
      <c r="BU1" s="31" t="s">
        <v>67</v>
      </c>
      <c r="BV1" s="32" t="s">
        <v>68</v>
      </c>
      <c r="BW1" s="31" t="s">
        <v>69</v>
      </c>
      <c r="BX1" s="31" t="s">
        <v>70</v>
      </c>
      <c r="BY1" s="31" t="s">
        <v>71</v>
      </c>
      <c r="BZ1" s="31" t="s">
        <v>72</v>
      </c>
      <c r="CA1" s="31" t="s">
        <v>73</v>
      </c>
      <c r="CB1" s="31" t="s">
        <v>74</v>
      </c>
      <c r="CC1" s="31" t="s">
        <v>75</v>
      </c>
      <c r="CD1" s="31" t="s">
        <v>76</v>
      </c>
      <c r="CE1" s="31" t="s">
        <v>77</v>
      </c>
      <c r="CF1" s="31" t="s">
        <v>78</v>
      </c>
      <c r="CG1" s="31" t="s">
        <v>79</v>
      </c>
      <c r="CH1" s="31" t="s">
        <v>80</v>
      </c>
      <c r="CI1" s="31" t="s">
        <v>81</v>
      </c>
      <c r="CJ1" s="31" t="s">
        <v>76</v>
      </c>
      <c r="CK1" s="31" t="s">
        <v>77</v>
      </c>
      <c r="CL1" s="31" t="s">
        <v>78</v>
      </c>
      <c r="CM1" s="31" t="s">
        <v>79</v>
      </c>
      <c r="CN1" s="31" t="s">
        <v>80</v>
      </c>
      <c r="CO1" s="31" t="s">
        <v>82</v>
      </c>
      <c r="CP1" s="31" t="s">
        <v>76</v>
      </c>
      <c r="CQ1" s="31" t="s">
        <v>77</v>
      </c>
      <c r="CR1" s="31" t="s">
        <v>78</v>
      </c>
      <c r="CS1" s="31" t="s">
        <v>79</v>
      </c>
      <c r="CT1" s="31" t="s">
        <v>80</v>
      </c>
      <c r="CU1" s="31" t="s">
        <v>83</v>
      </c>
      <c r="CV1" s="31" t="s">
        <v>76</v>
      </c>
      <c r="CW1" s="31" t="s">
        <v>77</v>
      </c>
      <c r="CX1" s="31" t="s">
        <v>78</v>
      </c>
      <c r="CY1" s="31" t="s">
        <v>79</v>
      </c>
      <c r="CZ1" s="31" t="s">
        <v>80</v>
      </c>
      <c r="DA1" s="31" t="s">
        <v>84</v>
      </c>
      <c r="DB1" s="31" t="s">
        <v>76</v>
      </c>
      <c r="DC1" s="31" t="s">
        <v>77</v>
      </c>
      <c r="DD1" s="31" t="s">
        <v>78</v>
      </c>
      <c r="DE1" s="31" t="s">
        <v>79</v>
      </c>
      <c r="DF1" s="31" t="s">
        <v>80</v>
      </c>
      <c r="DG1" s="31" t="s">
        <v>85</v>
      </c>
      <c r="DH1" s="31" t="s">
        <v>76</v>
      </c>
      <c r="DI1" s="31" t="s">
        <v>77</v>
      </c>
      <c r="DJ1" s="31" t="s">
        <v>78</v>
      </c>
      <c r="DK1" s="31" t="s">
        <v>79</v>
      </c>
      <c r="DL1" s="31" t="s">
        <v>80</v>
      </c>
      <c r="DM1" s="31" t="s">
        <v>86</v>
      </c>
      <c r="DN1" s="31" t="s">
        <v>76</v>
      </c>
      <c r="DO1" s="31" t="s">
        <v>77</v>
      </c>
      <c r="DP1" s="31" t="s">
        <v>78</v>
      </c>
      <c r="DQ1" s="31" t="s">
        <v>79</v>
      </c>
      <c r="DR1" s="31" t="s">
        <v>80</v>
      </c>
      <c r="DS1" s="31" t="s">
        <v>87</v>
      </c>
      <c r="DT1" s="31" t="s">
        <v>76</v>
      </c>
      <c r="DU1" s="31" t="s">
        <v>77</v>
      </c>
      <c r="DV1" s="31" t="s">
        <v>78</v>
      </c>
      <c r="DW1" s="31" t="s">
        <v>79</v>
      </c>
      <c r="DX1" s="31" t="s">
        <v>80</v>
      </c>
      <c r="DY1" s="31" t="s">
        <v>88</v>
      </c>
      <c r="DZ1" s="31" t="s">
        <v>76</v>
      </c>
      <c r="EA1" s="31" t="s">
        <v>77</v>
      </c>
      <c r="EB1" s="31" t="s">
        <v>78</v>
      </c>
      <c r="EC1" s="31" t="s">
        <v>79</v>
      </c>
      <c r="ED1" s="31" t="s">
        <v>80</v>
      </c>
      <c r="EE1" s="31" t="s">
        <v>89</v>
      </c>
      <c r="EF1" s="31" t="s">
        <v>76</v>
      </c>
      <c r="EG1" s="31" t="s">
        <v>77</v>
      </c>
      <c r="EH1" s="31" t="s">
        <v>78</v>
      </c>
      <c r="EI1" s="31" t="s">
        <v>79</v>
      </c>
      <c r="EJ1" s="31" t="s">
        <v>80</v>
      </c>
      <c r="EK1" s="31" t="s">
        <v>90</v>
      </c>
      <c r="EL1" s="31" t="s">
        <v>91</v>
      </c>
      <c r="EM1" s="31" t="s">
        <v>92</v>
      </c>
      <c r="EN1" s="31" t="s">
        <v>93</v>
      </c>
      <c r="EO1" s="31" t="s">
        <v>91</v>
      </c>
      <c r="EP1" s="31" t="s">
        <v>92</v>
      </c>
      <c r="EQ1" s="31" t="s">
        <v>94</v>
      </c>
      <c r="ER1" s="31" t="s">
        <v>91</v>
      </c>
      <c r="ES1" s="31" t="s">
        <v>92</v>
      </c>
      <c r="ET1" s="31" t="s">
        <v>95</v>
      </c>
      <c r="EU1" s="31" t="s">
        <v>91</v>
      </c>
      <c r="EV1" s="31" t="s">
        <v>92</v>
      </c>
      <c r="EW1" s="31" t="s">
        <v>96</v>
      </c>
      <c r="EX1" s="31" t="s">
        <v>91</v>
      </c>
      <c r="EY1" s="31" t="s">
        <v>92</v>
      </c>
      <c r="EZ1" s="31" t="s">
        <v>97</v>
      </c>
      <c r="FA1" s="31" t="s">
        <v>91</v>
      </c>
      <c r="FB1" s="31" t="s">
        <v>92</v>
      </c>
      <c r="FC1" s="31" t="s">
        <v>98</v>
      </c>
      <c r="FD1" s="31" t="s">
        <v>91</v>
      </c>
      <c r="FE1" s="31" t="s">
        <v>92</v>
      </c>
      <c r="FF1" s="31" t="s">
        <v>99</v>
      </c>
      <c r="FG1" s="31" t="s">
        <v>91</v>
      </c>
      <c r="FH1" s="31" t="s">
        <v>92</v>
      </c>
      <c r="FI1" s="31" t="s">
        <v>100</v>
      </c>
      <c r="FJ1" s="31" t="s">
        <v>91</v>
      </c>
      <c r="FK1" s="31" t="s">
        <v>92</v>
      </c>
      <c r="FL1" s="31" t="s">
        <v>101</v>
      </c>
      <c r="FM1" s="31" t="s">
        <v>91</v>
      </c>
      <c r="FN1" s="31" t="s">
        <v>92</v>
      </c>
      <c r="FO1" s="31" t="s">
        <v>102</v>
      </c>
      <c r="FP1" s="31" t="s">
        <v>91</v>
      </c>
      <c r="FQ1" s="31" t="s">
        <v>92</v>
      </c>
      <c r="FR1" s="31" t="s">
        <v>103</v>
      </c>
      <c r="FS1" s="31" t="s">
        <v>91</v>
      </c>
      <c r="FT1" s="31" t="s">
        <v>92</v>
      </c>
      <c r="FU1" s="31" t="s">
        <v>104</v>
      </c>
      <c r="FV1" s="31" t="s">
        <v>91</v>
      </c>
      <c r="FW1" s="31" t="s">
        <v>92</v>
      </c>
      <c r="FX1" s="31" t="s">
        <v>105</v>
      </c>
      <c r="FY1" s="31" t="s">
        <v>91</v>
      </c>
      <c r="FZ1" s="31" t="s">
        <v>92</v>
      </c>
      <c r="GA1" s="31" t="s">
        <v>106</v>
      </c>
      <c r="GB1" s="31" t="s">
        <v>91</v>
      </c>
      <c r="GC1" s="31" t="s">
        <v>92</v>
      </c>
      <c r="GD1" s="31" t="s">
        <v>107</v>
      </c>
      <c r="GE1" s="31" t="s">
        <v>91</v>
      </c>
      <c r="GF1" s="31" t="s">
        <v>92</v>
      </c>
      <c r="GG1" s="31" t="s">
        <v>108</v>
      </c>
      <c r="GH1" s="31" t="s">
        <v>91</v>
      </c>
      <c r="GI1" s="31" t="s">
        <v>92</v>
      </c>
      <c r="GJ1" s="31" t="s">
        <v>109</v>
      </c>
      <c r="GK1" s="31" t="s">
        <v>91</v>
      </c>
      <c r="GL1" s="31" t="s">
        <v>92</v>
      </c>
      <c r="GM1" s="31" t="s">
        <v>110</v>
      </c>
      <c r="GN1" s="31" t="s">
        <v>91</v>
      </c>
      <c r="GO1" s="31" t="s">
        <v>92</v>
      </c>
      <c r="GP1" s="31" t="s">
        <v>111</v>
      </c>
      <c r="GQ1" s="31" t="s">
        <v>91</v>
      </c>
      <c r="GR1" s="31" t="s">
        <v>92</v>
      </c>
      <c r="GS1" s="31" t="s">
        <v>112</v>
      </c>
      <c r="GT1" s="31" t="s">
        <v>113</v>
      </c>
      <c r="GU1" s="31" t="s">
        <v>114</v>
      </c>
      <c r="GV1" s="31" t="s">
        <v>115</v>
      </c>
      <c r="GW1" s="31" t="s">
        <v>116</v>
      </c>
      <c r="GX1" s="31" t="s">
        <v>117</v>
      </c>
      <c r="GY1" s="31" t="s">
        <v>118</v>
      </c>
      <c r="GZ1" s="31" t="s">
        <v>119</v>
      </c>
      <c r="HA1" s="31" t="s">
        <v>120</v>
      </c>
      <c r="HB1" s="31" t="s">
        <v>121</v>
      </c>
      <c r="HC1" s="31" t="s">
        <v>122</v>
      </c>
      <c r="HD1" s="31" t="s">
        <v>123</v>
      </c>
      <c r="HE1" s="31" t="s">
        <v>124</v>
      </c>
      <c r="HF1" s="31" t="s">
        <v>125</v>
      </c>
      <c r="HG1" s="31" t="s">
        <v>126</v>
      </c>
      <c r="HH1" s="31" t="s">
        <v>127</v>
      </c>
      <c r="HI1" s="31" t="s">
        <v>128</v>
      </c>
      <c r="HJ1" s="31" t="s">
        <v>129</v>
      </c>
      <c r="HK1" s="31" t="s">
        <v>130</v>
      </c>
      <c r="HL1" s="31" t="s">
        <v>131</v>
      </c>
      <c r="HM1" s="31" t="s">
        <v>132</v>
      </c>
      <c r="HN1" s="31" t="s">
        <v>133</v>
      </c>
      <c r="HO1" s="31" t="s">
        <v>134</v>
      </c>
      <c r="HP1" s="31" t="s">
        <v>135</v>
      </c>
      <c r="HQ1" s="31" t="s">
        <v>136</v>
      </c>
      <c r="HR1" s="31" t="s">
        <v>137</v>
      </c>
      <c r="HS1" s="31" t="s">
        <v>138</v>
      </c>
      <c r="HT1" s="31" t="s">
        <v>139</v>
      </c>
      <c r="HU1" s="31" t="s">
        <v>140</v>
      </c>
      <c r="HV1" s="31" t="s">
        <v>141</v>
      </c>
      <c r="HW1" s="31" t="s">
        <v>142</v>
      </c>
      <c r="HX1" s="31" t="s">
        <v>143</v>
      </c>
      <c r="HY1" s="31" t="s">
        <v>144</v>
      </c>
      <c r="HZ1" s="31" t="s">
        <v>145</v>
      </c>
      <c r="IA1" s="31" t="s">
        <v>146</v>
      </c>
      <c r="IB1" s="31" t="s">
        <v>147</v>
      </c>
      <c r="IC1" s="31" t="s">
        <v>148</v>
      </c>
      <c r="ID1" s="31" t="s">
        <v>149</v>
      </c>
      <c r="IE1" s="31" t="s">
        <v>150</v>
      </c>
      <c r="IF1" s="31" t="s">
        <v>151</v>
      </c>
      <c r="IG1" s="31" t="s">
        <v>152</v>
      </c>
      <c r="IH1" s="31" t="s">
        <v>153</v>
      </c>
      <c r="II1" s="31" t="s">
        <v>154</v>
      </c>
      <c r="IJ1" s="31" t="s">
        <v>155</v>
      </c>
      <c r="IK1" s="31" t="s">
        <v>156</v>
      </c>
      <c r="IL1" s="31" t="s">
        <v>157</v>
      </c>
      <c r="IM1" s="31" t="s">
        <v>158</v>
      </c>
      <c r="IN1" s="31" t="s">
        <v>159</v>
      </c>
      <c r="IO1" s="31" t="s">
        <v>160</v>
      </c>
      <c r="IP1" s="31" t="s">
        <v>161</v>
      </c>
      <c r="IQ1" s="31" t="s">
        <v>162</v>
      </c>
      <c r="IR1" s="31" t="s">
        <v>163</v>
      </c>
      <c r="IS1" s="31" t="s">
        <v>164</v>
      </c>
      <c r="IT1" s="31" t="s">
        <v>165</v>
      </c>
      <c r="IU1" s="31" t="s">
        <v>166</v>
      </c>
      <c r="IV1" s="31" t="s">
        <v>167</v>
      </c>
      <c r="IW1" s="31" t="s">
        <v>168</v>
      </c>
      <c r="IX1" s="31" t="s">
        <v>169</v>
      </c>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12"/>
      <c r="KP1" s="12"/>
      <c r="KQ1" s="12"/>
      <c r="KR1" s="12"/>
      <c r="KS1" s="12"/>
      <c r="KT1" s="12"/>
      <c r="KU1" s="12"/>
      <c r="KV1" s="12"/>
      <c r="KW1" s="12"/>
      <c r="KX1" s="12"/>
      <c r="KY1" s="12"/>
      <c r="KZ1" s="12"/>
      <c r="LA1" s="12"/>
      <c r="LB1" s="12"/>
      <c r="LC1" s="12"/>
      <c r="LD1" s="12"/>
      <c r="LE1" s="12"/>
      <c r="LF1" s="12"/>
      <c r="LG1" s="12"/>
      <c r="LH1" s="12"/>
      <c r="LI1" s="12"/>
      <c r="LJ1" s="12"/>
    </row>
    <row r="2" spans="1:322" ht="34.9" customHeight="1"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KP60"/>
  <sheetViews>
    <sheetView zoomScale="60" zoomScaleNormal="60" workbookViewId="0">
      <selection activeCell="BF13" sqref="BF13"/>
    </sheetView>
  </sheetViews>
  <sheetFormatPr defaultColWidth="8.85546875" defaultRowHeight="15" x14ac:dyDescent="0.25"/>
  <cols>
    <col min="1" max="4" width="8.85546875" customWidth="1"/>
    <col min="5" max="5" width="55.5703125" customWidth="1"/>
    <col min="6" max="7" width="12" hidden="1" customWidth="1"/>
    <col min="8" max="55" width="8.85546875" hidden="1" customWidth="1"/>
    <col min="56" max="62" width="8.85546875" customWidth="1"/>
    <col min="63" max="63" width="8.85546875" hidden="1" customWidth="1"/>
    <col min="64" max="68" width="8.85546875" customWidth="1"/>
    <col min="69" max="69" width="23.85546875" style="1" customWidth="1"/>
  </cols>
  <sheetData>
    <row r="1" spans="1:302" ht="25.15" customHeight="1" x14ac:dyDescent="0.25">
      <c r="A1" s="12" t="s">
        <v>0</v>
      </c>
      <c r="B1" s="12" t="s">
        <v>1</v>
      </c>
      <c r="C1" s="12" t="s">
        <v>170</v>
      </c>
      <c r="D1" s="12" t="s">
        <v>171</v>
      </c>
      <c r="E1" s="12" t="s">
        <v>2</v>
      </c>
      <c r="F1" s="12" t="s">
        <v>3</v>
      </c>
      <c r="G1" s="12" t="s">
        <v>4</v>
      </c>
      <c r="H1" s="12" t="s">
        <v>5</v>
      </c>
      <c r="I1" s="12" t="s">
        <v>6</v>
      </c>
      <c r="J1" s="12" t="s">
        <v>7</v>
      </c>
      <c r="K1" s="12" t="s">
        <v>8</v>
      </c>
      <c r="L1" s="12" t="s">
        <v>9</v>
      </c>
      <c r="M1" s="12"/>
      <c r="N1" s="12"/>
      <c r="O1" s="12"/>
      <c r="P1" s="12"/>
      <c r="Q1" s="12"/>
      <c r="R1" s="12" t="s">
        <v>10</v>
      </c>
      <c r="S1" s="12" t="s">
        <v>11</v>
      </c>
      <c r="T1" s="12" t="s">
        <v>12</v>
      </c>
      <c r="U1" s="12" t="s">
        <v>13</v>
      </c>
      <c r="V1" s="12" t="s">
        <v>14</v>
      </c>
      <c r="W1" s="12" t="s">
        <v>15</v>
      </c>
      <c r="X1" s="12" t="s">
        <v>16</v>
      </c>
      <c r="Y1" s="12" t="s">
        <v>17</v>
      </c>
      <c r="Z1" s="12" t="s">
        <v>18</v>
      </c>
      <c r="AA1" s="12" t="s">
        <v>19</v>
      </c>
      <c r="AB1" s="12" t="s">
        <v>20</v>
      </c>
      <c r="AC1" s="12" t="s">
        <v>21</v>
      </c>
      <c r="AD1" s="12" t="s">
        <v>22</v>
      </c>
      <c r="AE1" s="12" t="s">
        <v>23</v>
      </c>
      <c r="AF1" s="12" t="s">
        <v>24</v>
      </c>
      <c r="AG1" s="12" t="s">
        <v>25</v>
      </c>
      <c r="AH1" s="12" t="s">
        <v>26</v>
      </c>
      <c r="AI1" s="12" t="s">
        <v>27</v>
      </c>
      <c r="AJ1" s="12" t="s">
        <v>28</v>
      </c>
      <c r="AK1" s="12" t="s">
        <v>29</v>
      </c>
      <c r="AL1" s="12" t="s">
        <v>30</v>
      </c>
      <c r="AM1" s="12" t="s">
        <v>31</v>
      </c>
      <c r="AN1" s="12" t="s">
        <v>32</v>
      </c>
      <c r="AO1" s="12" t="s">
        <v>33</v>
      </c>
      <c r="AP1" s="12" t="s">
        <v>34</v>
      </c>
      <c r="AQ1" s="12" t="s">
        <v>35</v>
      </c>
      <c r="AR1" s="12" t="s">
        <v>36</v>
      </c>
      <c r="AS1" s="12" t="s">
        <v>37</v>
      </c>
      <c r="AT1" s="12" t="s">
        <v>38</v>
      </c>
      <c r="AU1" s="12" t="s">
        <v>39</v>
      </c>
      <c r="AV1" s="12" t="s">
        <v>40</v>
      </c>
      <c r="AW1" s="12" t="s">
        <v>41</v>
      </c>
      <c r="AX1" s="12" t="s">
        <v>42</v>
      </c>
      <c r="AY1" s="12" t="s">
        <v>43</v>
      </c>
      <c r="AZ1" s="12" t="s">
        <v>44</v>
      </c>
      <c r="BA1" s="12" t="s">
        <v>45</v>
      </c>
      <c r="BB1" s="12" t="s">
        <v>46</v>
      </c>
      <c r="BC1" s="12" t="s">
        <v>47</v>
      </c>
      <c r="BD1" s="12" t="s">
        <v>48</v>
      </c>
      <c r="BE1" s="12" t="s">
        <v>49</v>
      </c>
      <c r="BF1" s="12" t="s">
        <v>50</v>
      </c>
      <c r="BG1" s="12" t="s">
        <v>51</v>
      </c>
      <c r="BH1" s="15" t="s">
        <v>52</v>
      </c>
      <c r="BI1" s="15" t="s">
        <v>53</v>
      </c>
      <c r="BJ1" s="12" t="s">
        <v>54</v>
      </c>
      <c r="BK1" s="12" t="s">
        <v>55</v>
      </c>
      <c r="BL1" s="12" t="s">
        <v>56</v>
      </c>
      <c r="BM1" s="12" t="s">
        <v>57</v>
      </c>
      <c r="BN1" s="12" t="s">
        <v>58</v>
      </c>
      <c r="BO1" s="12" t="s">
        <v>59</v>
      </c>
      <c r="BP1" s="15" t="s">
        <v>60</v>
      </c>
      <c r="BQ1" s="19" t="s">
        <v>61</v>
      </c>
      <c r="BR1" s="12" t="s">
        <v>62</v>
      </c>
      <c r="BS1" s="12" t="s">
        <v>63</v>
      </c>
      <c r="BT1" s="15" t="s">
        <v>64</v>
      </c>
      <c r="BU1" s="15" t="s">
        <v>65</v>
      </c>
      <c r="BV1" s="12" t="s">
        <v>66</v>
      </c>
      <c r="BW1" s="12" t="s">
        <v>67</v>
      </c>
      <c r="BX1" s="15" t="s">
        <v>68</v>
      </c>
      <c r="BY1" s="12" t="s">
        <v>69</v>
      </c>
      <c r="BZ1" s="12" t="s">
        <v>70</v>
      </c>
      <c r="CA1" s="12" t="s">
        <v>71</v>
      </c>
      <c r="CB1" s="12" t="s">
        <v>72</v>
      </c>
      <c r="CC1" s="12" t="s">
        <v>73</v>
      </c>
      <c r="CD1" s="12" t="s">
        <v>74</v>
      </c>
      <c r="CE1" s="12" t="s">
        <v>75</v>
      </c>
      <c r="CF1" s="12" t="s">
        <v>76</v>
      </c>
      <c r="CG1" s="12" t="s">
        <v>77</v>
      </c>
      <c r="CH1" s="12" t="s">
        <v>78</v>
      </c>
      <c r="CI1" s="12" t="s">
        <v>79</v>
      </c>
      <c r="CJ1" s="12" t="s">
        <v>80</v>
      </c>
      <c r="CK1" s="12" t="s">
        <v>81</v>
      </c>
      <c r="CL1" s="12" t="s">
        <v>76</v>
      </c>
      <c r="CM1" s="12" t="s">
        <v>77</v>
      </c>
      <c r="CN1" s="12" t="s">
        <v>78</v>
      </c>
      <c r="CO1" s="12" t="s">
        <v>79</v>
      </c>
      <c r="CP1" s="12" t="s">
        <v>80</v>
      </c>
      <c r="CQ1" s="12" t="s">
        <v>82</v>
      </c>
      <c r="CR1" s="12" t="s">
        <v>76</v>
      </c>
      <c r="CS1" s="12" t="s">
        <v>77</v>
      </c>
      <c r="CT1" s="12" t="s">
        <v>78</v>
      </c>
      <c r="CU1" s="12" t="s">
        <v>79</v>
      </c>
      <c r="CV1" s="12" t="s">
        <v>80</v>
      </c>
      <c r="CW1" s="12" t="s">
        <v>83</v>
      </c>
      <c r="CX1" s="12" t="s">
        <v>76</v>
      </c>
      <c r="CY1" s="12" t="s">
        <v>77</v>
      </c>
      <c r="CZ1" s="12" t="s">
        <v>78</v>
      </c>
      <c r="DA1" s="12" t="s">
        <v>79</v>
      </c>
      <c r="DB1" s="12" t="s">
        <v>80</v>
      </c>
      <c r="DC1" s="12" t="s">
        <v>84</v>
      </c>
      <c r="DD1" s="12" t="s">
        <v>76</v>
      </c>
      <c r="DE1" s="12" t="s">
        <v>77</v>
      </c>
      <c r="DF1" s="12" t="s">
        <v>78</v>
      </c>
      <c r="DG1" s="12" t="s">
        <v>79</v>
      </c>
      <c r="DH1" s="12" t="s">
        <v>80</v>
      </c>
      <c r="DI1" s="12" t="s">
        <v>85</v>
      </c>
      <c r="DJ1" s="12" t="s">
        <v>76</v>
      </c>
      <c r="DK1" s="12" t="s">
        <v>77</v>
      </c>
      <c r="DL1" s="12" t="s">
        <v>78</v>
      </c>
      <c r="DM1" s="12" t="s">
        <v>79</v>
      </c>
      <c r="DN1" s="12" t="s">
        <v>80</v>
      </c>
      <c r="DO1" s="12" t="s">
        <v>86</v>
      </c>
      <c r="DP1" s="12" t="s">
        <v>76</v>
      </c>
      <c r="DQ1" s="12" t="s">
        <v>77</v>
      </c>
      <c r="DR1" s="12" t="s">
        <v>78</v>
      </c>
      <c r="DS1" s="12" t="s">
        <v>79</v>
      </c>
      <c r="DT1" s="12" t="s">
        <v>80</v>
      </c>
      <c r="DU1" s="12" t="s">
        <v>87</v>
      </c>
      <c r="DV1" s="12" t="s">
        <v>76</v>
      </c>
      <c r="DW1" s="12" t="s">
        <v>77</v>
      </c>
      <c r="DX1" s="12" t="s">
        <v>78</v>
      </c>
      <c r="DY1" s="12" t="s">
        <v>79</v>
      </c>
      <c r="DZ1" s="12" t="s">
        <v>80</v>
      </c>
      <c r="EA1" s="12" t="s">
        <v>88</v>
      </c>
      <c r="EB1" s="12" t="s">
        <v>76</v>
      </c>
      <c r="EC1" s="12" t="s">
        <v>77</v>
      </c>
      <c r="ED1" s="12" t="s">
        <v>78</v>
      </c>
      <c r="EE1" s="12" t="s">
        <v>79</v>
      </c>
      <c r="EF1" s="12" t="s">
        <v>80</v>
      </c>
      <c r="EG1" s="12" t="s">
        <v>89</v>
      </c>
      <c r="EH1" s="12" t="s">
        <v>76</v>
      </c>
      <c r="EI1" s="12" t="s">
        <v>77</v>
      </c>
      <c r="EJ1" s="12" t="s">
        <v>78</v>
      </c>
      <c r="EK1" s="12" t="s">
        <v>79</v>
      </c>
      <c r="EL1" s="12" t="s">
        <v>80</v>
      </c>
      <c r="EM1" s="12" t="s">
        <v>90</v>
      </c>
      <c r="EN1" s="12" t="s">
        <v>91</v>
      </c>
      <c r="EO1" s="12" t="s">
        <v>92</v>
      </c>
      <c r="EP1" s="12" t="s">
        <v>93</v>
      </c>
      <c r="EQ1" s="12" t="s">
        <v>91</v>
      </c>
      <c r="ER1" s="12" t="s">
        <v>92</v>
      </c>
      <c r="ES1" s="12" t="s">
        <v>94</v>
      </c>
      <c r="ET1" s="12" t="s">
        <v>91</v>
      </c>
      <c r="EU1" s="12" t="s">
        <v>92</v>
      </c>
      <c r="EV1" s="12" t="s">
        <v>95</v>
      </c>
      <c r="EW1" s="12" t="s">
        <v>91</v>
      </c>
      <c r="EX1" s="12" t="s">
        <v>92</v>
      </c>
      <c r="EY1" s="12" t="s">
        <v>96</v>
      </c>
      <c r="EZ1" s="12" t="s">
        <v>91</v>
      </c>
      <c r="FA1" s="12" t="s">
        <v>92</v>
      </c>
      <c r="FB1" s="12" t="s">
        <v>97</v>
      </c>
      <c r="FC1" s="12" t="s">
        <v>91</v>
      </c>
      <c r="FD1" s="12" t="s">
        <v>92</v>
      </c>
      <c r="FE1" s="12" t="s">
        <v>98</v>
      </c>
      <c r="FF1" s="12" t="s">
        <v>91</v>
      </c>
      <c r="FG1" s="12" t="s">
        <v>92</v>
      </c>
      <c r="FH1" s="12" t="s">
        <v>99</v>
      </c>
      <c r="FI1" s="12" t="s">
        <v>91</v>
      </c>
      <c r="FJ1" s="12" t="s">
        <v>92</v>
      </c>
      <c r="FK1" s="12" t="s">
        <v>100</v>
      </c>
      <c r="FL1" s="12" t="s">
        <v>91</v>
      </c>
      <c r="FM1" s="12" t="s">
        <v>92</v>
      </c>
      <c r="FN1" s="12" t="s">
        <v>101</v>
      </c>
      <c r="FO1" s="12" t="s">
        <v>91</v>
      </c>
      <c r="FP1" s="12" t="s">
        <v>92</v>
      </c>
      <c r="FQ1" s="12" t="s">
        <v>102</v>
      </c>
      <c r="FR1" s="12" t="s">
        <v>91</v>
      </c>
      <c r="FS1" s="12" t="s">
        <v>92</v>
      </c>
      <c r="FT1" s="12" t="s">
        <v>103</v>
      </c>
      <c r="FU1" s="12" t="s">
        <v>91</v>
      </c>
      <c r="FV1" s="12" t="s">
        <v>92</v>
      </c>
      <c r="FW1" s="12" t="s">
        <v>104</v>
      </c>
      <c r="FX1" s="12" t="s">
        <v>91</v>
      </c>
      <c r="FY1" s="12" t="s">
        <v>92</v>
      </c>
      <c r="FZ1" s="12" t="s">
        <v>105</v>
      </c>
      <c r="GA1" s="12" t="s">
        <v>91</v>
      </c>
      <c r="GB1" s="12" t="s">
        <v>92</v>
      </c>
      <c r="GC1" s="12" t="s">
        <v>106</v>
      </c>
      <c r="GD1" s="12" t="s">
        <v>91</v>
      </c>
      <c r="GE1" s="12" t="s">
        <v>92</v>
      </c>
      <c r="GF1" s="12" t="s">
        <v>107</v>
      </c>
      <c r="GG1" s="12" t="s">
        <v>91</v>
      </c>
      <c r="GH1" s="12" t="s">
        <v>92</v>
      </c>
      <c r="GI1" s="12" t="s">
        <v>108</v>
      </c>
      <c r="GJ1" s="12" t="s">
        <v>91</v>
      </c>
      <c r="GK1" s="12" t="s">
        <v>92</v>
      </c>
      <c r="GL1" s="12" t="s">
        <v>109</v>
      </c>
      <c r="GM1" s="12" t="s">
        <v>91</v>
      </c>
      <c r="GN1" s="12" t="s">
        <v>92</v>
      </c>
      <c r="GO1" s="12" t="s">
        <v>110</v>
      </c>
      <c r="GP1" s="12" t="s">
        <v>91</v>
      </c>
      <c r="GQ1" s="12" t="s">
        <v>92</v>
      </c>
      <c r="GR1" s="12" t="s">
        <v>111</v>
      </c>
      <c r="GS1" s="12" t="s">
        <v>91</v>
      </c>
      <c r="GT1" s="12" t="s">
        <v>92</v>
      </c>
      <c r="GU1" s="12" t="s">
        <v>112</v>
      </c>
      <c r="GV1" s="12" t="s">
        <v>113</v>
      </c>
      <c r="GW1" s="12" t="s">
        <v>114</v>
      </c>
      <c r="GX1" s="12" t="s">
        <v>115</v>
      </c>
      <c r="GY1" s="12" t="s">
        <v>116</v>
      </c>
      <c r="GZ1" s="12" t="s">
        <v>117</v>
      </c>
      <c r="HA1" s="12" t="s">
        <v>118</v>
      </c>
      <c r="HB1" s="12" t="s">
        <v>119</v>
      </c>
      <c r="HC1" s="12" t="s">
        <v>120</v>
      </c>
      <c r="HD1" s="12" t="s">
        <v>121</v>
      </c>
      <c r="HE1" s="12" t="s">
        <v>122</v>
      </c>
      <c r="HF1" s="12" t="s">
        <v>123</v>
      </c>
      <c r="HG1" s="12" t="s">
        <v>124</v>
      </c>
      <c r="HH1" s="12" t="s">
        <v>125</v>
      </c>
      <c r="HI1" s="12" t="s">
        <v>126</v>
      </c>
      <c r="HJ1" s="12" t="s">
        <v>127</v>
      </c>
      <c r="HK1" s="12" t="s">
        <v>128</v>
      </c>
      <c r="HL1" s="12" t="s">
        <v>129</v>
      </c>
      <c r="HM1" s="12" t="s">
        <v>130</v>
      </c>
      <c r="HN1" s="12" t="s">
        <v>131</v>
      </c>
      <c r="HO1" s="12" t="s">
        <v>132</v>
      </c>
      <c r="HP1" s="12" t="s">
        <v>133</v>
      </c>
      <c r="HQ1" s="12" t="s">
        <v>134</v>
      </c>
      <c r="HR1" s="12" t="s">
        <v>135</v>
      </c>
      <c r="HS1" s="12" t="s">
        <v>136</v>
      </c>
      <c r="HT1" s="12" t="s">
        <v>137</v>
      </c>
      <c r="HU1" s="12" t="s">
        <v>138</v>
      </c>
      <c r="HV1" s="12" t="s">
        <v>139</v>
      </c>
      <c r="HW1" s="12" t="s">
        <v>140</v>
      </c>
      <c r="HX1" s="12" t="s">
        <v>141</v>
      </c>
      <c r="HY1" s="12" t="s">
        <v>142</v>
      </c>
      <c r="HZ1" s="12" t="s">
        <v>143</v>
      </c>
      <c r="IA1" s="12" t="s">
        <v>144</v>
      </c>
      <c r="IB1" s="12" t="s">
        <v>145</v>
      </c>
      <c r="IC1" s="12" t="s">
        <v>146</v>
      </c>
      <c r="ID1" s="12" t="s">
        <v>147</v>
      </c>
      <c r="IE1" s="12" t="s">
        <v>148</v>
      </c>
      <c r="IF1" s="12" t="s">
        <v>149</v>
      </c>
      <c r="IG1" s="12" t="s">
        <v>150</v>
      </c>
      <c r="IH1" s="12" t="s">
        <v>151</v>
      </c>
      <c r="II1" s="12" t="s">
        <v>152</v>
      </c>
      <c r="IJ1" s="12" t="s">
        <v>153</v>
      </c>
      <c r="IK1" s="12" t="s">
        <v>154</v>
      </c>
      <c r="IL1" s="12" t="s">
        <v>155</v>
      </c>
      <c r="IM1" s="12" t="s">
        <v>156</v>
      </c>
      <c r="IN1" s="12" t="s">
        <v>157</v>
      </c>
      <c r="IO1" s="12" t="s">
        <v>158</v>
      </c>
      <c r="IP1" s="12" t="s">
        <v>159</v>
      </c>
      <c r="IQ1" s="12" t="s">
        <v>160</v>
      </c>
      <c r="IR1" s="12" t="s">
        <v>161</v>
      </c>
      <c r="IS1" s="12" t="s">
        <v>162</v>
      </c>
      <c r="IT1" s="12" t="s">
        <v>163</v>
      </c>
      <c r="IU1" s="12" t="s">
        <v>164</v>
      </c>
      <c r="IV1" s="12" t="s">
        <v>165</v>
      </c>
      <c r="IW1" s="12" t="s">
        <v>166</v>
      </c>
      <c r="IX1" s="12" t="s">
        <v>167</v>
      </c>
      <c r="IY1" s="12" t="s">
        <v>168</v>
      </c>
      <c r="IZ1" s="12" t="s">
        <v>169</v>
      </c>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row>
    <row r="2" spans="1:302" ht="24.6" customHeight="1" x14ac:dyDescent="0.25">
      <c r="A2" s="12">
        <v>3295</v>
      </c>
      <c r="B2" s="12">
        <v>345879</v>
      </c>
      <c r="C2" s="12" t="s">
        <v>172</v>
      </c>
      <c r="D2" s="12"/>
      <c r="E2" s="12" t="s">
        <v>173</v>
      </c>
      <c r="F2" s="12">
        <v>235674.18</v>
      </c>
      <c r="G2" s="12">
        <v>0</v>
      </c>
      <c r="H2" s="12" t="s">
        <v>174</v>
      </c>
      <c r="I2" s="12">
        <v>0</v>
      </c>
      <c r="J2" s="12"/>
      <c r="K2" s="12"/>
      <c r="L2" s="12"/>
      <c r="M2" s="12"/>
      <c r="N2" s="12"/>
      <c r="O2" s="12"/>
      <c r="P2" s="12"/>
      <c r="Q2" s="12"/>
      <c r="R2" s="12" t="s">
        <v>175</v>
      </c>
      <c r="S2" s="12">
        <v>146515460</v>
      </c>
      <c r="T2" s="12" t="s">
        <v>176</v>
      </c>
      <c r="U2" s="12" t="s">
        <v>177</v>
      </c>
      <c r="V2" s="12" t="s">
        <v>178</v>
      </c>
      <c r="W2" s="12" t="s">
        <v>179</v>
      </c>
      <c r="X2" s="12" t="s">
        <v>180</v>
      </c>
      <c r="Y2" s="12">
        <v>89557</v>
      </c>
      <c r="Z2" s="12" t="s">
        <v>181</v>
      </c>
      <c r="AA2" s="12"/>
      <c r="AB2" s="12">
        <v>7756827248</v>
      </c>
      <c r="AC2" s="12"/>
      <c r="AD2" s="12" t="s">
        <v>182</v>
      </c>
      <c r="AE2" s="12" t="s">
        <v>183</v>
      </c>
      <c r="AF2" s="12" t="s">
        <v>184</v>
      </c>
      <c r="AG2" s="12" t="s">
        <v>185</v>
      </c>
      <c r="AH2" s="12" t="s">
        <v>186</v>
      </c>
      <c r="AI2" s="12" t="s">
        <v>187</v>
      </c>
      <c r="AJ2" s="12">
        <v>7756827248</v>
      </c>
      <c r="AK2" s="12" t="s">
        <v>188</v>
      </c>
      <c r="AL2" s="12" t="s">
        <v>177</v>
      </c>
      <c r="AM2" s="12" t="s">
        <v>189</v>
      </c>
      <c r="AN2" s="12" t="s">
        <v>179</v>
      </c>
      <c r="AO2" s="12" t="s">
        <v>180</v>
      </c>
      <c r="AP2" s="12">
        <v>89557</v>
      </c>
      <c r="AQ2" s="12" t="s">
        <v>181</v>
      </c>
      <c r="AR2" s="12"/>
      <c r="AS2" s="12" t="s">
        <v>185</v>
      </c>
      <c r="AT2" s="12" t="s">
        <v>190</v>
      </c>
      <c r="AU2" s="12" t="s">
        <v>191</v>
      </c>
      <c r="AV2" s="12" t="s">
        <v>192</v>
      </c>
      <c r="AW2" s="12" t="s">
        <v>191</v>
      </c>
      <c r="AX2" s="12" t="s">
        <v>193</v>
      </c>
      <c r="AY2" s="12" t="s">
        <v>194</v>
      </c>
      <c r="AZ2" s="12" t="s">
        <v>195</v>
      </c>
      <c r="BA2" s="12" t="s">
        <v>194</v>
      </c>
      <c r="BB2" s="12" t="s">
        <v>196</v>
      </c>
      <c r="BC2" s="12" t="s">
        <v>197</v>
      </c>
      <c r="BD2" s="12" t="s">
        <v>173</v>
      </c>
      <c r="BE2" s="12" t="s">
        <v>198</v>
      </c>
      <c r="BF2" s="12" t="s">
        <v>199</v>
      </c>
      <c r="BG2" s="12" t="s">
        <v>200</v>
      </c>
      <c r="BH2" s="12" t="s">
        <v>201</v>
      </c>
      <c r="BI2" s="12" t="s">
        <v>202</v>
      </c>
      <c r="BJ2" s="12" t="s">
        <v>203</v>
      </c>
      <c r="BK2" s="15" t="s">
        <v>204</v>
      </c>
      <c r="BL2" s="12" t="s">
        <v>205</v>
      </c>
      <c r="BM2" s="12" t="s">
        <v>206</v>
      </c>
      <c r="BN2" s="12" t="s">
        <v>207</v>
      </c>
      <c r="BO2" s="12" t="s">
        <v>208</v>
      </c>
      <c r="BP2" s="12" t="s">
        <v>209</v>
      </c>
      <c r="BQ2" s="21">
        <v>187043</v>
      </c>
      <c r="BR2" s="12" t="s">
        <v>210</v>
      </c>
      <c r="BS2" s="12" t="s">
        <v>211</v>
      </c>
      <c r="BT2" s="12">
        <v>89703</v>
      </c>
      <c r="BU2" s="12" t="s">
        <v>212</v>
      </c>
      <c r="BV2" s="12" t="s">
        <v>213</v>
      </c>
      <c r="BW2" s="12" t="s">
        <v>213</v>
      </c>
      <c r="BX2" s="12" t="s">
        <v>214</v>
      </c>
      <c r="BY2" s="12" t="s">
        <v>215</v>
      </c>
      <c r="BZ2" s="12" t="s">
        <v>215</v>
      </c>
      <c r="CA2" s="12" t="s">
        <v>192</v>
      </c>
      <c r="CB2" s="12" t="s">
        <v>216</v>
      </c>
      <c r="CC2" s="12" t="s">
        <v>217</v>
      </c>
      <c r="CD2" s="15" t="s">
        <v>218</v>
      </c>
      <c r="CE2" s="12" t="s">
        <v>219</v>
      </c>
      <c r="CF2" s="12"/>
      <c r="CG2" s="12"/>
      <c r="CH2" s="12"/>
      <c r="CI2" s="12">
        <v>48631.18</v>
      </c>
      <c r="CJ2" s="12">
        <v>187043</v>
      </c>
      <c r="CK2" s="12"/>
      <c r="CL2" s="12"/>
      <c r="CM2" s="12"/>
      <c r="CN2" s="12"/>
      <c r="CO2" s="12"/>
      <c r="CP2" s="12"/>
      <c r="CQ2" s="12"/>
      <c r="CR2" s="12"/>
      <c r="CS2" s="12"/>
      <c r="CT2" s="12"/>
      <c r="CU2" s="12"/>
      <c r="CV2" s="12"/>
      <c r="CW2" s="12"/>
      <c r="CX2" s="12"/>
      <c r="CY2" s="12"/>
      <c r="CZ2" s="12"/>
      <c r="DA2" s="12"/>
      <c r="DB2" s="12"/>
      <c r="DC2" s="12"/>
      <c r="DD2" s="12"/>
      <c r="DE2" s="12"/>
      <c r="DF2" s="12"/>
      <c r="DG2" s="12"/>
      <c r="DH2" s="12"/>
      <c r="DI2" s="12"/>
      <c r="DJ2" s="12"/>
      <c r="DK2" s="12"/>
      <c r="DL2" s="12"/>
      <c r="DM2" s="12"/>
      <c r="DN2" s="12"/>
      <c r="DO2" s="12"/>
      <c r="DP2" s="12"/>
      <c r="DQ2" s="12"/>
      <c r="DR2" s="12"/>
      <c r="DS2" s="12"/>
      <c r="DT2" s="12"/>
      <c r="DU2" s="12"/>
      <c r="DV2" s="12"/>
      <c r="DW2" s="12"/>
      <c r="DX2" s="12"/>
      <c r="DY2" s="12"/>
      <c r="DZ2" s="12"/>
      <c r="EA2" s="12"/>
      <c r="EB2" s="12"/>
      <c r="EC2" s="12"/>
      <c r="ED2" s="12"/>
      <c r="EE2" s="12"/>
      <c r="EF2" s="12"/>
      <c r="EG2" s="12"/>
      <c r="EH2" s="12"/>
      <c r="EI2" s="12"/>
      <c r="EJ2" s="12"/>
      <c r="EK2" s="12"/>
      <c r="EL2" s="12"/>
      <c r="EM2" s="12" t="s">
        <v>219</v>
      </c>
      <c r="EN2" s="12"/>
      <c r="EO2" s="12"/>
      <c r="EP2" s="12"/>
      <c r="EQ2" s="12"/>
      <c r="ER2" s="12"/>
      <c r="ES2" s="12"/>
      <c r="ET2" s="12"/>
      <c r="EU2" s="12"/>
      <c r="EV2" s="12"/>
      <c r="EW2" s="12"/>
      <c r="EX2" s="12"/>
      <c r="EY2" s="12"/>
      <c r="EZ2" s="12"/>
      <c r="FA2" s="12"/>
      <c r="FB2" s="12"/>
      <c r="FC2" s="12"/>
      <c r="FD2" s="12"/>
      <c r="FE2" s="12"/>
      <c r="FF2" s="12"/>
      <c r="FG2" s="12"/>
      <c r="FH2" s="12"/>
      <c r="FI2" s="12"/>
      <c r="FJ2" s="12"/>
      <c r="FK2" s="12"/>
      <c r="FL2" s="12"/>
      <c r="FM2" s="12"/>
      <c r="FN2" s="12"/>
      <c r="FO2" s="12"/>
      <c r="FP2" s="12"/>
      <c r="FQ2" s="12"/>
      <c r="FR2" s="12"/>
      <c r="FS2" s="12"/>
      <c r="FT2" s="12"/>
      <c r="FU2" s="12"/>
      <c r="FV2" s="12"/>
      <c r="FW2" s="12"/>
      <c r="FX2" s="12"/>
      <c r="FY2" s="12"/>
      <c r="FZ2" s="12"/>
      <c r="GA2" s="12"/>
      <c r="GB2" s="12"/>
      <c r="GC2" s="12"/>
      <c r="GD2" s="12"/>
      <c r="GE2" s="12"/>
      <c r="GF2" s="12"/>
      <c r="GG2" s="12"/>
      <c r="GH2" s="12"/>
      <c r="GI2" s="12"/>
      <c r="GJ2" s="12"/>
      <c r="GK2" s="12"/>
      <c r="GL2" s="12"/>
      <c r="GM2" s="12"/>
      <c r="GN2" s="12"/>
      <c r="GO2" s="12"/>
      <c r="GP2" s="12"/>
      <c r="GQ2" s="12"/>
      <c r="GR2" s="12"/>
      <c r="GS2" s="12"/>
      <c r="GT2" s="12"/>
      <c r="GU2" s="12" t="s">
        <v>220</v>
      </c>
      <c r="GV2" s="12"/>
      <c r="GW2" s="12"/>
      <c r="GX2" s="12"/>
      <c r="GY2" s="12"/>
      <c r="GZ2" s="12"/>
      <c r="HA2" s="12"/>
      <c r="HB2" s="12"/>
      <c r="HC2" s="12"/>
      <c r="HD2" s="12"/>
      <c r="HE2" s="12"/>
      <c r="HF2" s="12"/>
      <c r="HG2" s="12"/>
      <c r="HH2" s="12"/>
      <c r="HI2" s="12"/>
      <c r="HJ2" s="12"/>
      <c r="HK2" s="12"/>
      <c r="HL2" s="12"/>
      <c r="HM2" s="12"/>
      <c r="HN2" s="12"/>
      <c r="HO2" s="12"/>
      <c r="HP2" s="12"/>
      <c r="HQ2" s="12"/>
      <c r="HR2" s="12"/>
      <c r="HS2" s="12"/>
      <c r="HT2" s="12"/>
      <c r="HU2" s="12"/>
      <c r="HV2" s="12"/>
      <c r="HW2" s="12"/>
      <c r="HX2" s="12"/>
      <c r="HY2" s="12"/>
      <c r="HZ2" s="12"/>
      <c r="IA2" s="12"/>
      <c r="IB2" s="12"/>
      <c r="IC2" s="12"/>
      <c r="ID2" s="12"/>
      <c r="IE2" s="12"/>
      <c r="IF2" s="12"/>
      <c r="IG2" s="12"/>
      <c r="IH2" s="12"/>
      <c r="II2" s="12"/>
      <c r="IJ2" s="12"/>
      <c r="IK2" s="12"/>
      <c r="IL2" s="12"/>
      <c r="IM2" s="12"/>
      <c r="IN2" s="12"/>
      <c r="IO2" s="12"/>
      <c r="IP2" s="12"/>
      <c r="IQ2" s="12"/>
      <c r="IR2" s="12"/>
      <c r="IS2" s="12"/>
      <c r="IT2" s="12"/>
      <c r="IU2" s="12"/>
      <c r="IV2" s="12"/>
      <c r="IW2" s="12"/>
      <c r="IX2" s="12"/>
      <c r="IY2" s="22">
        <v>44280.405451388891</v>
      </c>
      <c r="IZ2" s="12" t="s">
        <v>221</v>
      </c>
      <c r="JA2" s="12"/>
      <c r="JB2" s="12"/>
      <c r="JC2" s="12"/>
      <c r="JD2" s="12"/>
      <c r="JE2" s="12"/>
      <c r="JF2" s="12"/>
      <c r="JG2" s="12"/>
      <c r="JH2" s="12"/>
      <c r="JI2" s="12"/>
      <c r="JJ2" s="12"/>
      <c r="JK2" s="12"/>
      <c r="JL2" s="12"/>
      <c r="JM2" s="12"/>
      <c r="JN2" s="12"/>
      <c r="JO2" s="12"/>
      <c r="JP2" s="12"/>
      <c r="JQ2" s="12"/>
      <c r="JR2" s="12"/>
      <c r="JS2" s="12"/>
      <c r="JT2" s="12"/>
      <c r="JU2" s="12"/>
      <c r="JV2" s="12"/>
      <c r="JW2" s="12"/>
      <c r="JX2" s="12"/>
      <c r="JY2" s="12"/>
      <c r="JZ2" s="12"/>
      <c r="KA2" s="12"/>
      <c r="KB2" s="12"/>
      <c r="KC2" s="12"/>
      <c r="KD2" s="12"/>
      <c r="KE2" s="12"/>
      <c r="KF2" s="12"/>
      <c r="KG2" s="12"/>
      <c r="KH2" s="12"/>
      <c r="KI2" s="12"/>
      <c r="KJ2" s="12"/>
      <c r="KK2" s="12"/>
      <c r="KL2" s="12"/>
      <c r="KM2" s="12"/>
      <c r="KN2" s="12"/>
      <c r="KO2" s="12"/>
      <c r="KP2" s="12"/>
    </row>
    <row r="3" spans="1:302" ht="25.15" customHeight="1" x14ac:dyDescent="0.25">
      <c r="A3" s="12">
        <v>3295</v>
      </c>
      <c r="B3" s="12">
        <v>346981</v>
      </c>
      <c r="C3" s="12"/>
      <c r="D3" s="12"/>
      <c r="E3" s="12" t="s">
        <v>222</v>
      </c>
      <c r="F3" s="12">
        <v>792900</v>
      </c>
      <c r="G3" s="12">
        <v>0</v>
      </c>
      <c r="H3" s="12" t="s">
        <v>174</v>
      </c>
      <c r="I3" s="12">
        <v>0</v>
      </c>
      <c r="J3" s="12"/>
      <c r="K3" s="12"/>
      <c r="L3" s="12"/>
      <c r="M3" s="12"/>
      <c r="N3" s="12"/>
      <c r="O3" s="12"/>
      <c r="P3" s="12"/>
      <c r="Q3" s="12"/>
      <c r="R3" s="12" t="s">
        <v>223</v>
      </c>
      <c r="S3" s="12">
        <v>25942165</v>
      </c>
      <c r="T3" s="12" t="s">
        <v>224</v>
      </c>
      <c r="U3" s="12" t="s">
        <v>225</v>
      </c>
      <c r="V3" s="12"/>
      <c r="W3" s="12" t="s">
        <v>226</v>
      </c>
      <c r="X3" s="12" t="s">
        <v>180</v>
      </c>
      <c r="Y3" s="12">
        <v>89015</v>
      </c>
      <c r="Z3" s="12" t="s">
        <v>181</v>
      </c>
      <c r="AA3" s="12"/>
      <c r="AB3" s="12" t="s">
        <v>227</v>
      </c>
      <c r="AC3" s="12"/>
      <c r="AD3" s="12" t="s">
        <v>228</v>
      </c>
      <c r="AE3" s="12" t="s">
        <v>229</v>
      </c>
      <c r="AF3" s="12" t="s">
        <v>230</v>
      </c>
      <c r="AG3" s="12" t="s">
        <v>231</v>
      </c>
      <c r="AH3" s="12" t="s">
        <v>232</v>
      </c>
      <c r="AI3" s="12" t="s">
        <v>233</v>
      </c>
      <c r="AJ3" s="12" t="s">
        <v>234</v>
      </c>
      <c r="AK3" s="12" t="s">
        <v>235</v>
      </c>
      <c r="AL3" s="12"/>
      <c r="AM3" s="12"/>
      <c r="AN3" s="12"/>
      <c r="AO3" s="12" t="s">
        <v>236</v>
      </c>
      <c r="AP3" s="12"/>
      <c r="AQ3" s="12" t="s">
        <v>181</v>
      </c>
      <c r="AR3" s="12"/>
      <c r="AS3" s="12"/>
      <c r="AT3" s="12" t="s">
        <v>190</v>
      </c>
      <c r="AU3" s="12" t="s">
        <v>191</v>
      </c>
      <c r="AV3" s="12" t="s">
        <v>191</v>
      </c>
      <c r="AW3" s="12" t="s">
        <v>191</v>
      </c>
      <c r="AX3" s="12" t="s">
        <v>193</v>
      </c>
      <c r="AY3" s="12" t="s">
        <v>194</v>
      </c>
      <c r="AZ3" s="12" t="s">
        <v>195</v>
      </c>
      <c r="BA3" s="12" t="s">
        <v>194</v>
      </c>
      <c r="BB3" s="12" t="s">
        <v>196</v>
      </c>
      <c r="BC3" s="12" t="s">
        <v>237</v>
      </c>
      <c r="BD3" s="12" t="s">
        <v>238</v>
      </c>
      <c r="BE3" s="12" t="s">
        <v>198</v>
      </c>
      <c r="BF3" s="12" t="s">
        <v>239</v>
      </c>
      <c r="BG3" s="12" t="s">
        <v>240</v>
      </c>
      <c r="BH3" s="12" t="s">
        <v>241</v>
      </c>
      <c r="BI3" s="12" t="s">
        <v>242</v>
      </c>
      <c r="BJ3" s="12" t="s">
        <v>203</v>
      </c>
      <c r="BK3" s="15" t="s">
        <v>243</v>
      </c>
      <c r="BL3" s="15" t="s">
        <v>244</v>
      </c>
      <c r="BM3" s="12" t="s">
        <v>245</v>
      </c>
      <c r="BN3" s="15" t="s">
        <v>246</v>
      </c>
      <c r="BO3" s="12" t="s">
        <v>247</v>
      </c>
      <c r="BP3" s="15" t="s">
        <v>248</v>
      </c>
      <c r="BQ3" s="23">
        <v>1</v>
      </c>
      <c r="BR3" s="12" t="s">
        <v>249</v>
      </c>
      <c r="BS3" s="15" t="s">
        <v>250</v>
      </c>
      <c r="BT3" s="12">
        <v>89015</v>
      </c>
      <c r="BU3" s="12" t="s">
        <v>212</v>
      </c>
      <c r="BV3" s="12" t="s">
        <v>191</v>
      </c>
      <c r="BW3" s="12" t="s">
        <v>191</v>
      </c>
      <c r="BX3" s="12" t="s">
        <v>214</v>
      </c>
      <c r="BY3" s="12" t="s">
        <v>251</v>
      </c>
      <c r="BZ3" s="12" t="s">
        <v>251</v>
      </c>
      <c r="CA3" s="12" t="s">
        <v>213</v>
      </c>
      <c r="CB3" s="12" t="s">
        <v>213</v>
      </c>
      <c r="CC3" s="12" t="s">
        <v>217</v>
      </c>
      <c r="CD3" s="15" t="s">
        <v>252</v>
      </c>
      <c r="CE3" s="12" t="s">
        <v>253</v>
      </c>
      <c r="CF3" s="12"/>
      <c r="CG3" s="12"/>
      <c r="CH3" s="12"/>
      <c r="CI3" s="12"/>
      <c r="CJ3" s="12">
        <v>792900</v>
      </c>
      <c r="CK3" s="12"/>
      <c r="CL3" s="12"/>
      <c r="CM3" s="12"/>
      <c r="CN3" s="12"/>
      <c r="CO3" s="12"/>
      <c r="CP3" s="12"/>
      <c r="CQ3" s="12"/>
      <c r="CR3" s="12"/>
      <c r="CS3" s="12"/>
      <c r="CT3" s="12"/>
      <c r="CU3" s="12"/>
      <c r="CV3" s="12"/>
      <c r="CW3" s="12"/>
      <c r="CX3" s="12"/>
      <c r="CY3" s="12"/>
      <c r="CZ3" s="12"/>
      <c r="DA3" s="12"/>
      <c r="DB3" s="12"/>
      <c r="DC3" s="12"/>
      <c r="DD3" s="12"/>
      <c r="DE3" s="12"/>
      <c r="DF3" s="12"/>
      <c r="DG3" s="12"/>
      <c r="DH3" s="12"/>
      <c r="DI3" s="12"/>
      <c r="DJ3" s="12"/>
      <c r="DK3" s="12"/>
      <c r="DL3" s="12"/>
      <c r="DM3" s="12"/>
      <c r="DN3" s="12"/>
      <c r="DO3" s="12"/>
      <c r="DP3" s="12"/>
      <c r="DQ3" s="12"/>
      <c r="DR3" s="12"/>
      <c r="DS3" s="12"/>
      <c r="DT3" s="12"/>
      <c r="DU3" s="12"/>
      <c r="DV3" s="12"/>
      <c r="DW3" s="12"/>
      <c r="DX3" s="12"/>
      <c r="DY3" s="12"/>
      <c r="DZ3" s="12"/>
      <c r="EA3" s="12"/>
      <c r="EB3" s="12"/>
      <c r="EC3" s="12"/>
      <c r="ED3" s="12"/>
      <c r="EE3" s="12"/>
      <c r="EF3" s="12"/>
      <c r="EG3" s="12"/>
      <c r="EH3" s="12"/>
      <c r="EI3" s="12"/>
      <c r="EJ3" s="12"/>
      <c r="EK3" s="12"/>
      <c r="EL3" s="12"/>
      <c r="EM3" s="12" t="s">
        <v>219</v>
      </c>
      <c r="EN3" s="12"/>
      <c r="EO3" s="12"/>
      <c r="EP3" s="12"/>
      <c r="EQ3" s="12"/>
      <c r="ER3" s="12"/>
      <c r="ES3" s="12"/>
      <c r="ET3" s="12"/>
      <c r="EU3" s="12"/>
      <c r="EV3" s="12"/>
      <c r="EW3" s="12"/>
      <c r="EX3" s="12"/>
      <c r="EY3" s="12"/>
      <c r="EZ3" s="12"/>
      <c r="FA3" s="12"/>
      <c r="FB3" s="12"/>
      <c r="FC3" s="12"/>
      <c r="FD3" s="12"/>
      <c r="FE3" s="12"/>
      <c r="FF3" s="12"/>
      <c r="FG3" s="12"/>
      <c r="FH3" s="12"/>
      <c r="FI3" s="12"/>
      <c r="FJ3" s="12"/>
      <c r="FK3" s="12"/>
      <c r="FL3" s="12"/>
      <c r="FM3" s="12"/>
      <c r="FN3" s="12"/>
      <c r="FO3" s="12"/>
      <c r="FP3" s="12"/>
      <c r="FQ3" s="12"/>
      <c r="FR3" s="12"/>
      <c r="FS3" s="12"/>
      <c r="FT3" s="12"/>
      <c r="FU3" s="12"/>
      <c r="FV3" s="12"/>
      <c r="FW3" s="12"/>
      <c r="FX3" s="12"/>
      <c r="FY3" s="12"/>
      <c r="FZ3" s="12"/>
      <c r="GA3" s="12"/>
      <c r="GB3" s="12"/>
      <c r="GC3" s="12"/>
      <c r="GD3" s="12"/>
      <c r="GE3" s="12"/>
      <c r="GF3" s="12"/>
      <c r="GG3" s="12"/>
      <c r="GH3" s="12"/>
      <c r="GI3" s="12"/>
      <c r="GJ3" s="12"/>
      <c r="GK3" s="12"/>
      <c r="GL3" s="12"/>
      <c r="GM3" s="12"/>
      <c r="GN3" s="12"/>
      <c r="GO3" s="12"/>
      <c r="GP3" s="12"/>
      <c r="GQ3" s="12"/>
      <c r="GR3" s="12"/>
      <c r="GS3" s="12"/>
      <c r="GT3" s="12"/>
      <c r="GU3" s="12"/>
      <c r="GV3" s="12"/>
      <c r="GW3" s="12"/>
      <c r="GX3" s="12"/>
      <c r="GY3" s="12"/>
      <c r="GZ3" s="12"/>
      <c r="HA3" s="12"/>
      <c r="HB3" s="12"/>
      <c r="HC3" s="12"/>
      <c r="HD3" s="12"/>
      <c r="HE3" s="12"/>
      <c r="HF3" s="12"/>
      <c r="HG3" s="12"/>
      <c r="HH3" s="12"/>
      <c r="HI3" s="12"/>
      <c r="HJ3" s="12"/>
      <c r="HK3" s="12"/>
      <c r="HL3" s="12"/>
      <c r="HM3" s="12"/>
      <c r="HN3" s="12"/>
      <c r="HO3" s="12"/>
      <c r="HP3" s="12"/>
      <c r="HQ3" s="12"/>
      <c r="HR3" s="12"/>
      <c r="HS3" s="12"/>
      <c r="HT3" s="12"/>
      <c r="HU3" s="12"/>
      <c r="HV3" s="12"/>
      <c r="HW3" s="12"/>
      <c r="HX3" s="12"/>
      <c r="HY3" s="12"/>
      <c r="HZ3" s="12"/>
      <c r="IA3" s="12"/>
      <c r="IB3" s="12"/>
      <c r="IC3" s="12"/>
      <c r="ID3" s="12"/>
      <c r="IE3" s="12"/>
      <c r="IF3" s="12"/>
      <c r="IG3" s="12"/>
      <c r="IH3" s="12"/>
      <c r="II3" s="12"/>
      <c r="IJ3" s="12"/>
      <c r="IK3" s="12"/>
      <c r="IL3" s="12"/>
      <c r="IM3" s="12"/>
      <c r="IN3" s="12"/>
      <c r="IO3" s="12"/>
      <c r="IP3" s="12"/>
      <c r="IQ3" s="12"/>
      <c r="IR3" s="12"/>
      <c r="IS3" s="12"/>
      <c r="IT3" s="12"/>
      <c r="IU3" s="12"/>
      <c r="IV3" s="12"/>
      <c r="IW3" s="12"/>
      <c r="IX3" s="12"/>
      <c r="IY3" s="22">
        <v>44284.546481481484</v>
      </c>
      <c r="IZ3" s="12" t="s">
        <v>254</v>
      </c>
      <c r="JA3" s="12"/>
      <c r="JB3" s="12"/>
      <c r="JC3" s="12"/>
      <c r="JD3" s="12"/>
      <c r="JE3" s="12"/>
      <c r="JF3" s="12"/>
      <c r="JG3" s="12"/>
      <c r="JH3" s="12"/>
      <c r="JI3" s="12"/>
      <c r="JJ3" s="12"/>
      <c r="JK3" s="12"/>
      <c r="JL3" s="12"/>
      <c r="JM3" s="12"/>
      <c r="JN3" s="12"/>
      <c r="JO3" s="12"/>
      <c r="JP3" s="12"/>
      <c r="JQ3" s="12"/>
      <c r="JR3" s="12"/>
      <c r="JS3" s="12"/>
      <c r="JT3" s="12"/>
      <c r="JU3" s="12"/>
      <c r="JV3" s="12"/>
      <c r="JW3" s="12"/>
      <c r="JX3" s="12"/>
      <c r="JY3" s="12"/>
      <c r="JZ3" s="12"/>
      <c r="KA3" s="12"/>
      <c r="KB3" s="12"/>
      <c r="KC3" s="12"/>
      <c r="KD3" s="12"/>
      <c r="KE3" s="12"/>
      <c r="KF3" s="12"/>
      <c r="KG3" s="12"/>
      <c r="KH3" s="12"/>
      <c r="KI3" s="12"/>
      <c r="KJ3" s="12"/>
      <c r="KK3" s="12"/>
      <c r="KL3" s="12"/>
      <c r="KM3" s="12"/>
      <c r="KN3" s="12"/>
      <c r="KO3" s="12"/>
      <c r="KP3" s="12"/>
    </row>
    <row r="4" spans="1:302" ht="25.15" customHeight="1" x14ac:dyDescent="0.25">
      <c r="A4" s="12">
        <v>3295</v>
      </c>
      <c r="B4" s="12">
        <v>347036</v>
      </c>
      <c r="C4" s="12"/>
      <c r="D4" s="12"/>
      <c r="E4" s="12" t="s">
        <v>255</v>
      </c>
      <c r="F4" s="12">
        <v>213000</v>
      </c>
      <c r="G4" s="12">
        <v>0</v>
      </c>
      <c r="H4" s="12" t="s">
        <v>174</v>
      </c>
      <c r="I4" s="12">
        <v>0</v>
      </c>
      <c r="J4" s="12"/>
      <c r="K4" s="12"/>
      <c r="L4" s="12"/>
      <c r="M4" s="12"/>
      <c r="N4" s="12"/>
      <c r="O4" s="12"/>
      <c r="P4" s="12"/>
      <c r="Q4" s="12"/>
      <c r="R4" s="12" t="s">
        <v>223</v>
      </c>
      <c r="S4" s="12">
        <v>25942165</v>
      </c>
      <c r="T4" s="12" t="s">
        <v>224</v>
      </c>
      <c r="U4" s="12" t="s">
        <v>225</v>
      </c>
      <c r="V4" s="12"/>
      <c r="W4" s="12" t="s">
        <v>226</v>
      </c>
      <c r="X4" s="12" t="s">
        <v>180</v>
      </c>
      <c r="Y4" s="12">
        <v>89015</v>
      </c>
      <c r="Z4" s="12" t="s">
        <v>181</v>
      </c>
      <c r="AA4" s="12"/>
      <c r="AB4" s="12" t="s">
        <v>227</v>
      </c>
      <c r="AC4" s="12"/>
      <c r="AD4" s="12" t="s">
        <v>228</v>
      </c>
      <c r="AE4" s="12" t="s">
        <v>229</v>
      </c>
      <c r="AF4" s="12" t="s">
        <v>230</v>
      </c>
      <c r="AG4" s="12" t="s">
        <v>231</v>
      </c>
      <c r="AH4" s="12" t="s">
        <v>232</v>
      </c>
      <c r="AI4" s="12" t="s">
        <v>233</v>
      </c>
      <c r="AJ4" s="12" t="s">
        <v>234</v>
      </c>
      <c r="AK4" s="12" t="s">
        <v>235</v>
      </c>
      <c r="AL4" s="12"/>
      <c r="AM4" s="12"/>
      <c r="AN4" s="12"/>
      <c r="AO4" s="12" t="s">
        <v>236</v>
      </c>
      <c r="AP4" s="12"/>
      <c r="AQ4" s="12" t="s">
        <v>181</v>
      </c>
      <c r="AR4" s="12"/>
      <c r="AS4" s="12" t="s">
        <v>256</v>
      </c>
      <c r="AT4" s="12" t="s">
        <v>190</v>
      </c>
      <c r="AU4" s="12" t="s">
        <v>191</v>
      </c>
      <c r="AV4" s="12" t="s">
        <v>191</v>
      </c>
      <c r="AW4" s="12" t="s">
        <v>191</v>
      </c>
      <c r="AX4" s="12" t="s">
        <v>193</v>
      </c>
      <c r="AY4" s="12" t="s">
        <v>194</v>
      </c>
      <c r="AZ4" s="12" t="s">
        <v>195</v>
      </c>
      <c r="BA4" s="12" t="s">
        <v>194</v>
      </c>
      <c r="BB4" s="12" t="s">
        <v>196</v>
      </c>
      <c r="BC4" s="12" t="s">
        <v>237</v>
      </c>
      <c r="BD4" s="12" t="s">
        <v>257</v>
      </c>
      <c r="BE4" s="12" t="s">
        <v>258</v>
      </c>
      <c r="BF4" s="12" t="s">
        <v>259</v>
      </c>
      <c r="BG4" s="12" t="s">
        <v>240</v>
      </c>
      <c r="BH4" s="12" t="s">
        <v>241</v>
      </c>
      <c r="BI4" s="12" t="s">
        <v>260</v>
      </c>
      <c r="BJ4" s="12" t="s">
        <v>203</v>
      </c>
      <c r="BK4" s="15" t="s">
        <v>261</v>
      </c>
      <c r="BL4" s="12" t="s">
        <v>262</v>
      </c>
      <c r="BM4" s="12" t="s">
        <v>263</v>
      </c>
      <c r="BN4" s="12" t="s">
        <v>264</v>
      </c>
      <c r="BO4" s="12" t="s">
        <v>265</v>
      </c>
      <c r="BP4" s="12" t="s">
        <v>266</v>
      </c>
      <c r="BQ4" s="23">
        <v>1</v>
      </c>
      <c r="BR4" s="12" t="s">
        <v>267</v>
      </c>
      <c r="BS4" s="12" t="s">
        <v>213</v>
      </c>
      <c r="BT4" s="12">
        <v>89015</v>
      </c>
      <c r="BU4" s="12" t="s">
        <v>212</v>
      </c>
      <c r="BV4" s="12" t="s">
        <v>191</v>
      </c>
      <c r="BW4" s="12" t="s">
        <v>191</v>
      </c>
      <c r="BX4" s="12" t="s">
        <v>214</v>
      </c>
      <c r="BY4" s="12" t="s">
        <v>251</v>
      </c>
      <c r="BZ4" s="12" t="s">
        <v>251</v>
      </c>
      <c r="CA4" s="12" t="s">
        <v>213</v>
      </c>
      <c r="CB4" s="12" t="s">
        <v>213</v>
      </c>
      <c r="CC4" s="12" t="s">
        <v>217</v>
      </c>
      <c r="CD4" s="15" t="s">
        <v>268</v>
      </c>
      <c r="CE4" s="12" t="s">
        <v>269</v>
      </c>
      <c r="CF4" s="12"/>
      <c r="CG4" s="12"/>
      <c r="CH4" s="12"/>
      <c r="CI4" s="12"/>
      <c r="CJ4" s="12">
        <v>213000</v>
      </c>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c r="EI4" s="12"/>
      <c r="EJ4" s="12"/>
      <c r="EK4" s="12"/>
      <c r="EL4" s="12"/>
      <c r="EM4" s="12" t="s">
        <v>219</v>
      </c>
      <c r="EN4" s="12"/>
      <c r="EO4" s="12"/>
      <c r="EP4" s="12"/>
      <c r="EQ4" s="12"/>
      <c r="ER4" s="12"/>
      <c r="ES4" s="12"/>
      <c r="ET4" s="12"/>
      <c r="EU4" s="12"/>
      <c r="EV4" s="12"/>
      <c r="EW4" s="12"/>
      <c r="EX4" s="12"/>
      <c r="EY4" s="12"/>
      <c r="EZ4" s="12"/>
      <c r="FA4" s="12"/>
      <c r="FB4" s="12"/>
      <c r="FC4" s="12"/>
      <c r="FD4" s="12"/>
      <c r="FE4" s="12"/>
      <c r="FF4" s="12"/>
      <c r="FG4" s="12"/>
      <c r="FH4" s="12"/>
      <c r="FI4" s="12"/>
      <c r="FJ4" s="12"/>
      <c r="FK4" s="12"/>
      <c r="FL4" s="12"/>
      <c r="FM4" s="12"/>
      <c r="FN4" s="12"/>
      <c r="FO4" s="12"/>
      <c r="FP4" s="12"/>
      <c r="FQ4" s="12"/>
      <c r="FR4" s="12"/>
      <c r="FS4" s="12"/>
      <c r="FT4" s="12"/>
      <c r="FU4" s="12"/>
      <c r="FV4" s="12"/>
      <c r="FW4" s="12"/>
      <c r="FX4" s="12"/>
      <c r="FY4" s="12"/>
      <c r="FZ4" s="12"/>
      <c r="GA4" s="12"/>
      <c r="GB4" s="12"/>
      <c r="GC4" s="12"/>
      <c r="GD4" s="12"/>
      <c r="GE4" s="12"/>
      <c r="GF4" s="12"/>
      <c r="GG4" s="12"/>
      <c r="GH4" s="12"/>
      <c r="GI4" s="12"/>
      <c r="GJ4" s="12"/>
      <c r="GK4" s="12"/>
      <c r="GL4" s="12"/>
      <c r="GM4" s="12"/>
      <c r="GN4" s="12"/>
      <c r="GO4" s="12"/>
      <c r="GP4" s="12"/>
      <c r="GQ4" s="12"/>
      <c r="GR4" s="12"/>
      <c r="GS4" s="12"/>
      <c r="GT4" s="12"/>
      <c r="GU4" s="12"/>
      <c r="GV4" s="12"/>
      <c r="GW4" s="12"/>
      <c r="GX4" s="12"/>
      <c r="GY4" s="12"/>
      <c r="GZ4" s="12"/>
      <c r="HA4" s="12"/>
      <c r="HB4" s="12"/>
      <c r="HC4" s="12"/>
      <c r="HD4" s="12"/>
      <c r="HE4" s="12"/>
      <c r="HF4" s="12"/>
      <c r="HG4" s="12"/>
      <c r="HH4" s="12"/>
      <c r="HI4" s="12"/>
      <c r="HJ4" s="12"/>
      <c r="HK4" s="12"/>
      <c r="HL4" s="12"/>
      <c r="HM4" s="12"/>
      <c r="HN4" s="12"/>
      <c r="HO4" s="12"/>
      <c r="HP4" s="12"/>
      <c r="HQ4" s="12"/>
      <c r="HR4" s="12"/>
      <c r="HS4" s="12"/>
      <c r="HT4" s="12"/>
      <c r="HU4" s="12"/>
      <c r="HV4" s="12"/>
      <c r="HW4" s="12"/>
      <c r="HX4" s="12"/>
      <c r="HY4" s="12"/>
      <c r="HZ4" s="12"/>
      <c r="IA4" s="12"/>
      <c r="IB4" s="12"/>
      <c r="IC4" s="12"/>
      <c r="ID4" s="12"/>
      <c r="IE4" s="12"/>
      <c r="IF4" s="12"/>
      <c r="IG4" s="12"/>
      <c r="IH4" s="12"/>
      <c r="II4" s="12"/>
      <c r="IJ4" s="12"/>
      <c r="IK4" s="12"/>
      <c r="IL4" s="12"/>
      <c r="IM4" s="12"/>
      <c r="IN4" s="12"/>
      <c r="IO4" s="12"/>
      <c r="IP4" s="12"/>
      <c r="IQ4" s="12"/>
      <c r="IR4" s="12"/>
      <c r="IS4" s="12"/>
      <c r="IT4" s="12"/>
      <c r="IU4" s="12"/>
      <c r="IV4" s="12"/>
      <c r="IW4" s="12"/>
      <c r="IX4" s="12"/>
      <c r="IY4" s="22">
        <v>44284.545601851853</v>
      </c>
      <c r="IZ4" s="12" t="s">
        <v>270</v>
      </c>
      <c r="JA4" s="12"/>
      <c r="JB4" s="12"/>
      <c r="JC4" s="12"/>
      <c r="JD4" s="12"/>
      <c r="JE4" s="12"/>
      <c r="JF4" s="12"/>
      <c r="JG4" s="12"/>
      <c r="JH4" s="12"/>
      <c r="JI4" s="12"/>
      <c r="JJ4" s="12"/>
      <c r="JK4" s="12"/>
      <c r="JL4" s="12"/>
      <c r="JM4" s="12"/>
      <c r="JN4" s="12"/>
      <c r="JO4" s="12"/>
      <c r="JP4" s="12"/>
      <c r="JQ4" s="12"/>
      <c r="JR4" s="12"/>
      <c r="JS4" s="12"/>
      <c r="JT4" s="12"/>
      <c r="JU4" s="12"/>
      <c r="JV4" s="12"/>
      <c r="JW4" s="12"/>
      <c r="JX4" s="12"/>
      <c r="JY4" s="12"/>
      <c r="JZ4" s="12"/>
      <c r="KA4" s="12"/>
      <c r="KB4" s="12"/>
      <c r="KC4" s="12"/>
      <c r="KD4" s="12"/>
      <c r="KE4" s="12"/>
      <c r="KF4" s="12"/>
      <c r="KG4" s="12"/>
      <c r="KH4" s="12"/>
      <c r="KI4" s="12"/>
      <c r="KJ4" s="12"/>
      <c r="KK4" s="12"/>
      <c r="KL4" s="12"/>
      <c r="KM4" s="12"/>
      <c r="KN4" s="12"/>
      <c r="KO4" s="12"/>
      <c r="KP4" s="12"/>
    </row>
    <row r="5" spans="1:302" ht="25.15" customHeight="1" x14ac:dyDescent="0.25">
      <c r="A5" s="12">
        <v>3295</v>
      </c>
      <c r="B5" s="12">
        <v>346286</v>
      </c>
      <c r="C5" s="12"/>
      <c r="D5" s="12"/>
      <c r="E5" s="12" t="s">
        <v>271</v>
      </c>
      <c r="F5" s="12">
        <v>95000</v>
      </c>
      <c r="G5" s="12">
        <v>0</v>
      </c>
      <c r="H5" s="12" t="s">
        <v>174</v>
      </c>
      <c r="I5" s="12">
        <v>0</v>
      </c>
      <c r="J5" s="12"/>
      <c r="K5" s="12"/>
      <c r="L5" s="12"/>
      <c r="M5" s="12"/>
      <c r="N5" s="12"/>
      <c r="O5" s="12"/>
      <c r="P5" s="12"/>
      <c r="Q5" s="12"/>
      <c r="R5" s="12" t="s">
        <v>272</v>
      </c>
      <c r="S5" s="12">
        <v>30381610</v>
      </c>
      <c r="T5" s="12" t="s">
        <v>273</v>
      </c>
      <c r="U5" s="12" t="s">
        <v>274</v>
      </c>
      <c r="V5" s="12"/>
      <c r="W5" s="12" t="s">
        <v>275</v>
      </c>
      <c r="X5" s="12" t="s">
        <v>180</v>
      </c>
      <c r="Y5" s="12">
        <v>89101</v>
      </c>
      <c r="Z5" s="12"/>
      <c r="AA5" s="12"/>
      <c r="AB5" s="12">
        <v>7022290313</v>
      </c>
      <c r="AC5" s="12" t="s">
        <v>276</v>
      </c>
      <c r="AD5" s="12" t="s">
        <v>277</v>
      </c>
      <c r="AE5" s="12" t="s">
        <v>278</v>
      </c>
      <c r="AF5" s="12" t="s">
        <v>279</v>
      </c>
      <c r="AG5" s="12" t="s">
        <v>280</v>
      </c>
      <c r="AH5" s="12" t="s">
        <v>281</v>
      </c>
      <c r="AI5" s="12" t="s">
        <v>282</v>
      </c>
      <c r="AJ5" s="12">
        <v>7022290313</v>
      </c>
      <c r="AK5" s="12" t="s">
        <v>280</v>
      </c>
      <c r="AL5" s="12"/>
      <c r="AM5" s="12"/>
      <c r="AN5" s="12"/>
      <c r="AO5" s="12"/>
      <c r="AP5" s="12"/>
      <c r="AQ5" s="12"/>
      <c r="AR5" s="12"/>
      <c r="AS5" s="12" t="s">
        <v>283</v>
      </c>
      <c r="AT5" s="12" t="s">
        <v>190</v>
      </c>
      <c r="AU5" s="12" t="s">
        <v>191</v>
      </c>
      <c r="AV5" s="12" t="s">
        <v>191</v>
      </c>
      <c r="AW5" s="12" t="s">
        <v>191</v>
      </c>
      <c r="AX5" s="12" t="s">
        <v>193</v>
      </c>
      <c r="AY5" s="12" t="s">
        <v>194</v>
      </c>
      <c r="AZ5" s="12" t="s">
        <v>195</v>
      </c>
      <c r="BA5" s="12" t="s">
        <v>194</v>
      </c>
      <c r="BB5" s="12" t="s">
        <v>196</v>
      </c>
      <c r="BC5" s="12" t="s">
        <v>237</v>
      </c>
      <c r="BD5" s="12" t="s">
        <v>271</v>
      </c>
      <c r="BE5" s="12" t="s">
        <v>284</v>
      </c>
      <c r="BF5" s="12" t="s">
        <v>285</v>
      </c>
      <c r="BG5" s="12" t="s">
        <v>286</v>
      </c>
      <c r="BH5" s="12" t="s">
        <v>201</v>
      </c>
      <c r="BI5" s="12" t="s">
        <v>287</v>
      </c>
      <c r="BJ5" s="12" t="s">
        <v>203</v>
      </c>
      <c r="BK5" s="15" t="s">
        <v>288</v>
      </c>
      <c r="BL5" s="12" t="s">
        <v>289</v>
      </c>
      <c r="BM5" s="12" t="s">
        <v>290</v>
      </c>
      <c r="BN5" s="15" t="s">
        <v>291</v>
      </c>
      <c r="BO5" s="12" t="s">
        <v>292</v>
      </c>
      <c r="BP5" s="15" t="s">
        <v>293</v>
      </c>
      <c r="BQ5" s="18">
        <v>0</v>
      </c>
      <c r="BR5" s="12" t="s">
        <v>294</v>
      </c>
      <c r="BS5" s="12" t="s">
        <v>295</v>
      </c>
      <c r="BT5" s="12">
        <v>89101</v>
      </c>
      <c r="BU5" s="12" t="s">
        <v>296</v>
      </c>
      <c r="BV5" s="12" t="s">
        <v>213</v>
      </c>
      <c r="BW5" s="12" t="s">
        <v>191</v>
      </c>
      <c r="BX5" s="12" t="s">
        <v>214</v>
      </c>
      <c r="BY5" s="12" t="s">
        <v>289</v>
      </c>
      <c r="BZ5" s="12" t="s">
        <v>289</v>
      </c>
      <c r="CA5" s="12" t="s">
        <v>216</v>
      </c>
      <c r="CB5" s="15" t="s">
        <v>297</v>
      </c>
      <c r="CC5" s="12" t="s">
        <v>298</v>
      </c>
      <c r="CD5" s="15" t="s">
        <v>299</v>
      </c>
      <c r="CE5" s="12" t="s">
        <v>300</v>
      </c>
      <c r="CF5" s="12"/>
      <c r="CG5" s="12"/>
      <c r="CH5" s="12"/>
      <c r="CI5" s="12"/>
      <c r="CJ5" s="12">
        <v>95000</v>
      </c>
      <c r="CK5" s="12"/>
      <c r="CL5" s="12"/>
      <c r="CM5" s="12"/>
      <c r="CN5" s="12"/>
      <c r="CO5" s="12"/>
      <c r="CP5" s="12"/>
      <c r="CQ5" s="12"/>
      <c r="CR5" s="12"/>
      <c r="CS5" s="12"/>
      <c r="CT5" s="12"/>
      <c r="CU5" s="12"/>
      <c r="CV5" s="12"/>
      <c r="CW5" s="12"/>
      <c r="CX5" s="12"/>
      <c r="CY5" s="12"/>
      <c r="CZ5" s="12"/>
      <c r="DA5" s="12"/>
      <c r="DB5" s="12"/>
      <c r="DC5" s="12"/>
      <c r="DD5" s="12"/>
      <c r="DE5" s="12"/>
      <c r="DF5" s="12"/>
      <c r="DG5" s="12"/>
      <c r="DH5" s="12"/>
      <c r="DI5" s="12"/>
      <c r="DJ5" s="12"/>
      <c r="DK5" s="12"/>
      <c r="DL5" s="12"/>
      <c r="DM5" s="12"/>
      <c r="DN5" s="12"/>
      <c r="DO5" s="12"/>
      <c r="DP5" s="12"/>
      <c r="DQ5" s="12"/>
      <c r="DR5" s="12"/>
      <c r="DS5" s="12"/>
      <c r="DT5" s="12"/>
      <c r="DU5" s="12"/>
      <c r="DV5" s="12"/>
      <c r="DW5" s="12"/>
      <c r="DX5" s="12"/>
      <c r="DY5" s="12"/>
      <c r="DZ5" s="12"/>
      <c r="EA5" s="12"/>
      <c r="EB5" s="12"/>
      <c r="EC5" s="12"/>
      <c r="ED5" s="12"/>
      <c r="EE5" s="12"/>
      <c r="EF5" s="12"/>
      <c r="EG5" s="12"/>
      <c r="EH5" s="12"/>
      <c r="EI5" s="12"/>
      <c r="EJ5" s="12"/>
      <c r="EK5" s="12"/>
      <c r="EL5" s="12"/>
      <c r="EM5" s="12" t="s">
        <v>219</v>
      </c>
      <c r="EN5" s="12"/>
      <c r="EO5" s="12"/>
      <c r="EP5" s="12"/>
      <c r="EQ5" s="12"/>
      <c r="ER5" s="12"/>
      <c r="ES5" s="12"/>
      <c r="ET5" s="12"/>
      <c r="EU5" s="12"/>
      <c r="EV5" s="12"/>
      <c r="EW5" s="12"/>
      <c r="EX5" s="12"/>
      <c r="EY5" s="12"/>
      <c r="EZ5" s="12"/>
      <c r="FA5" s="12"/>
      <c r="FB5" s="12"/>
      <c r="FC5" s="12"/>
      <c r="FD5" s="12"/>
      <c r="FE5" s="12"/>
      <c r="FF5" s="12"/>
      <c r="FG5" s="12"/>
      <c r="FH5" s="12"/>
      <c r="FI5" s="12"/>
      <c r="FJ5" s="12"/>
      <c r="FK5" s="12"/>
      <c r="FL5" s="12"/>
      <c r="FM5" s="12"/>
      <c r="FN5" s="12"/>
      <c r="FO5" s="12"/>
      <c r="FP5" s="12"/>
      <c r="FQ5" s="12"/>
      <c r="FR5" s="12"/>
      <c r="FS5" s="12"/>
      <c r="FT5" s="12"/>
      <c r="FU5" s="12"/>
      <c r="FV5" s="12"/>
      <c r="FW5" s="12"/>
      <c r="FX5" s="12"/>
      <c r="FY5" s="12"/>
      <c r="FZ5" s="12"/>
      <c r="GA5" s="12"/>
      <c r="GB5" s="12"/>
      <c r="GC5" s="12"/>
      <c r="GD5" s="12"/>
      <c r="GE5" s="12"/>
      <c r="GF5" s="12"/>
      <c r="GG5" s="12"/>
      <c r="GH5" s="12"/>
      <c r="GI5" s="12"/>
      <c r="GJ5" s="12"/>
      <c r="GK5" s="12"/>
      <c r="GL5" s="12"/>
      <c r="GM5" s="12"/>
      <c r="GN5" s="12"/>
      <c r="GO5" s="12"/>
      <c r="GP5" s="12"/>
      <c r="GQ5" s="12"/>
      <c r="GR5" s="12"/>
      <c r="GS5" s="12"/>
      <c r="GT5" s="12"/>
      <c r="GU5" s="12"/>
      <c r="GV5" s="12"/>
      <c r="GW5" s="12"/>
      <c r="GX5" s="12"/>
      <c r="GY5" s="12"/>
      <c r="GZ5" s="12"/>
      <c r="HA5" s="12"/>
      <c r="HB5" s="12"/>
      <c r="HC5" s="12"/>
      <c r="HD5" s="12"/>
      <c r="HE5" s="12"/>
      <c r="HF5" s="12"/>
      <c r="HG5" s="12"/>
      <c r="HH5" s="12"/>
      <c r="HI5" s="12"/>
      <c r="HJ5" s="12"/>
      <c r="HK5" s="12"/>
      <c r="HL5" s="12"/>
      <c r="HM5" s="12"/>
      <c r="HN5" s="12"/>
      <c r="HO5" s="12"/>
      <c r="HP5" s="12"/>
      <c r="HQ5" s="12"/>
      <c r="HR5" s="12"/>
      <c r="HS5" s="12"/>
      <c r="HT5" s="12"/>
      <c r="HU5" s="12"/>
      <c r="HV5" s="12"/>
      <c r="HW5" s="12"/>
      <c r="HX5" s="12"/>
      <c r="HY5" s="12"/>
      <c r="HZ5" s="12"/>
      <c r="IA5" s="12"/>
      <c r="IB5" s="12"/>
      <c r="IC5" s="12"/>
      <c r="ID5" s="12"/>
      <c r="IE5" s="12"/>
      <c r="IF5" s="12"/>
      <c r="IG5" s="12"/>
      <c r="IH5" s="12"/>
      <c r="II5" s="12"/>
      <c r="IJ5" s="12"/>
      <c r="IK5" s="12"/>
      <c r="IL5" s="12"/>
      <c r="IM5" s="12"/>
      <c r="IN5" s="12"/>
      <c r="IO5" s="12"/>
      <c r="IP5" s="12"/>
      <c r="IQ5" s="12"/>
      <c r="IR5" s="12"/>
      <c r="IS5" s="12"/>
      <c r="IT5" s="12"/>
      <c r="IU5" s="12"/>
      <c r="IV5" s="12"/>
      <c r="IW5" s="12"/>
      <c r="IX5" s="12"/>
      <c r="IY5" s="22">
        <v>44277.552974537037</v>
      </c>
      <c r="IZ5" s="12" t="s">
        <v>301</v>
      </c>
      <c r="JA5" s="12"/>
      <c r="JB5" s="12"/>
      <c r="JC5" s="12"/>
      <c r="JD5" s="12"/>
      <c r="JE5" s="12"/>
      <c r="JF5" s="12"/>
      <c r="JG5" s="12"/>
      <c r="JH5" s="12"/>
      <c r="JI5" s="12"/>
      <c r="JJ5" s="12"/>
      <c r="JK5" s="12"/>
      <c r="JL5" s="12"/>
      <c r="JM5" s="12"/>
      <c r="JN5" s="12"/>
      <c r="JO5" s="12"/>
      <c r="JP5" s="12"/>
      <c r="JQ5" s="12"/>
      <c r="JR5" s="12"/>
      <c r="JS5" s="12"/>
      <c r="JT5" s="12"/>
      <c r="JU5" s="12"/>
      <c r="JV5" s="12"/>
      <c r="JW5" s="12"/>
      <c r="JX5" s="12"/>
      <c r="JY5" s="12"/>
      <c r="JZ5" s="12"/>
      <c r="KA5" s="12"/>
      <c r="KB5" s="12"/>
      <c r="KC5" s="12"/>
      <c r="KD5" s="12"/>
      <c r="KE5" s="12"/>
      <c r="KF5" s="12"/>
      <c r="KG5" s="12"/>
      <c r="KH5" s="12"/>
      <c r="KI5" s="12"/>
      <c r="KJ5" s="12"/>
      <c r="KK5" s="12"/>
      <c r="KL5" s="12"/>
      <c r="KM5" s="12"/>
      <c r="KN5" s="12"/>
      <c r="KO5" s="12"/>
      <c r="KP5" s="12"/>
    </row>
    <row r="6" spans="1:302" ht="25.15" customHeight="1" x14ac:dyDescent="0.25">
      <c r="A6" s="12">
        <v>3295</v>
      </c>
      <c r="B6" s="12">
        <v>346555</v>
      </c>
      <c r="C6" s="12"/>
      <c r="D6" s="12"/>
      <c r="E6" s="12" t="s">
        <v>302</v>
      </c>
      <c r="F6" s="12">
        <v>248189</v>
      </c>
      <c r="G6" s="12">
        <v>0</v>
      </c>
      <c r="H6" s="12" t="s">
        <v>174</v>
      </c>
      <c r="I6" s="12">
        <v>0</v>
      </c>
      <c r="J6" s="12"/>
      <c r="K6" s="12"/>
      <c r="L6" s="12"/>
      <c r="M6" s="12"/>
      <c r="N6" s="12"/>
      <c r="O6" s="12"/>
      <c r="P6" s="12"/>
      <c r="Q6" s="12"/>
      <c r="R6" s="12" t="s">
        <v>272</v>
      </c>
      <c r="S6" s="12">
        <v>30381610</v>
      </c>
      <c r="T6" s="12" t="s">
        <v>303</v>
      </c>
      <c r="U6" s="12" t="s">
        <v>274</v>
      </c>
      <c r="V6" s="12"/>
      <c r="W6" s="12" t="s">
        <v>275</v>
      </c>
      <c r="X6" s="12" t="s">
        <v>180</v>
      </c>
      <c r="Y6" s="12">
        <v>89101</v>
      </c>
      <c r="Z6" s="12" t="s">
        <v>181</v>
      </c>
      <c r="AA6" s="12"/>
      <c r="AB6" s="12" t="s">
        <v>304</v>
      </c>
      <c r="AC6" s="12" t="s">
        <v>305</v>
      </c>
      <c r="AD6" s="12" t="s">
        <v>306</v>
      </c>
      <c r="AE6" s="12" t="s">
        <v>278</v>
      </c>
      <c r="AF6" s="12" t="s">
        <v>307</v>
      </c>
      <c r="AG6" s="12" t="s">
        <v>280</v>
      </c>
      <c r="AH6" s="12" t="s">
        <v>308</v>
      </c>
      <c r="AI6" s="12" t="s">
        <v>309</v>
      </c>
      <c r="AJ6" s="12" t="s">
        <v>304</v>
      </c>
      <c r="AK6" s="12" t="s">
        <v>310</v>
      </c>
      <c r="AL6" s="12" t="s">
        <v>311</v>
      </c>
      <c r="AM6" s="12"/>
      <c r="AN6" s="12" t="s">
        <v>312</v>
      </c>
      <c r="AO6" s="12" t="s">
        <v>180</v>
      </c>
      <c r="AP6" s="12">
        <v>89128</v>
      </c>
      <c r="AQ6" s="12" t="s">
        <v>181</v>
      </c>
      <c r="AR6" s="12"/>
      <c r="AS6" s="12" t="s">
        <v>313</v>
      </c>
      <c r="AT6" s="12" t="s">
        <v>190</v>
      </c>
      <c r="AU6" s="12" t="s">
        <v>191</v>
      </c>
      <c r="AV6" s="12" t="s">
        <v>191</v>
      </c>
      <c r="AW6" s="12" t="s">
        <v>191</v>
      </c>
      <c r="AX6" s="12" t="s">
        <v>193</v>
      </c>
      <c r="AY6" s="12" t="s">
        <v>194</v>
      </c>
      <c r="AZ6" s="12" t="s">
        <v>195</v>
      </c>
      <c r="BA6" s="12" t="s">
        <v>194</v>
      </c>
      <c r="BB6" s="12" t="s">
        <v>196</v>
      </c>
      <c r="BC6" s="12" t="s">
        <v>237</v>
      </c>
      <c r="BD6" s="12" t="s">
        <v>302</v>
      </c>
      <c r="BE6" s="12" t="s">
        <v>284</v>
      </c>
      <c r="BF6" s="12" t="s">
        <v>314</v>
      </c>
      <c r="BG6" s="12" t="s">
        <v>315</v>
      </c>
      <c r="BH6" s="12" t="s">
        <v>201</v>
      </c>
      <c r="BI6" s="12" t="s">
        <v>316</v>
      </c>
      <c r="BJ6" s="12" t="s">
        <v>203</v>
      </c>
      <c r="BK6" s="15" t="s">
        <v>317</v>
      </c>
      <c r="BL6" s="12" t="s">
        <v>318</v>
      </c>
      <c r="BM6" s="12" t="s">
        <v>319</v>
      </c>
      <c r="BN6" s="12" t="s">
        <v>320</v>
      </c>
      <c r="BO6" s="12" t="s">
        <v>321</v>
      </c>
      <c r="BP6" s="15" t="s">
        <v>322</v>
      </c>
      <c r="BQ6" s="18" t="s">
        <v>323</v>
      </c>
      <c r="BR6" s="12" t="s">
        <v>324</v>
      </c>
      <c r="BS6" s="12" t="s">
        <v>325</v>
      </c>
      <c r="BT6" s="12">
        <v>89101</v>
      </c>
      <c r="BU6" s="12" t="s">
        <v>296</v>
      </c>
      <c r="BV6" s="12" t="s">
        <v>191</v>
      </c>
      <c r="BW6" s="12" t="s">
        <v>191</v>
      </c>
      <c r="BX6" s="12" t="s">
        <v>214</v>
      </c>
      <c r="BY6" s="12" t="s">
        <v>318</v>
      </c>
      <c r="BZ6" s="12" t="s">
        <v>318</v>
      </c>
      <c r="CA6" s="12" t="s">
        <v>213</v>
      </c>
      <c r="CB6" s="15" t="s">
        <v>326</v>
      </c>
      <c r="CC6" s="12" t="s">
        <v>217</v>
      </c>
      <c r="CD6" s="15" t="s">
        <v>327</v>
      </c>
      <c r="CE6" s="12" t="s">
        <v>219</v>
      </c>
      <c r="CF6" s="12"/>
      <c r="CG6" s="12"/>
      <c r="CH6" s="12"/>
      <c r="CI6" s="12"/>
      <c r="CJ6" s="12"/>
      <c r="CK6" s="12"/>
      <c r="CL6" s="12">
        <v>186174</v>
      </c>
      <c r="CM6" s="12">
        <v>3500</v>
      </c>
      <c r="CN6" s="12">
        <v>47155</v>
      </c>
      <c r="CO6" s="12">
        <v>0</v>
      </c>
      <c r="CP6" s="12">
        <v>0</v>
      </c>
      <c r="CQ6" s="12"/>
      <c r="CR6" s="12"/>
      <c r="CS6" s="12"/>
      <c r="CT6" s="12"/>
      <c r="CU6" s="12"/>
      <c r="CV6" s="12"/>
      <c r="CW6" s="12"/>
      <c r="CX6" s="12"/>
      <c r="CY6" s="12"/>
      <c r="CZ6" s="12"/>
      <c r="DA6" s="12"/>
      <c r="DB6" s="12"/>
      <c r="DC6" s="12"/>
      <c r="DD6" s="12"/>
      <c r="DE6" s="12"/>
      <c r="DF6" s="12"/>
      <c r="DG6" s="12"/>
      <c r="DH6" s="12"/>
      <c r="DI6" s="12"/>
      <c r="DJ6" s="12"/>
      <c r="DK6" s="12"/>
      <c r="DL6" s="12"/>
      <c r="DM6" s="12"/>
      <c r="DN6" s="12"/>
      <c r="DO6" s="12"/>
      <c r="DP6" s="12"/>
      <c r="DQ6" s="12"/>
      <c r="DR6" s="12"/>
      <c r="DS6" s="12"/>
      <c r="DT6" s="12"/>
      <c r="DU6" s="12"/>
      <c r="DV6" s="12"/>
      <c r="DW6" s="12"/>
      <c r="DX6" s="12"/>
      <c r="DY6" s="12"/>
      <c r="DZ6" s="12"/>
      <c r="EA6" s="12"/>
      <c r="EB6" s="12"/>
      <c r="EC6" s="12"/>
      <c r="ED6" s="12"/>
      <c r="EE6" s="12"/>
      <c r="EF6" s="12"/>
      <c r="EG6" s="12"/>
      <c r="EH6" s="12"/>
      <c r="EI6" s="12"/>
      <c r="EJ6" s="12"/>
      <c r="EK6" s="12"/>
      <c r="EL6" s="12"/>
      <c r="EM6" s="12" t="s">
        <v>219</v>
      </c>
      <c r="EN6" s="12"/>
      <c r="EO6" s="12"/>
      <c r="EP6" s="12"/>
      <c r="EQ6" s="12">
        <v>8360</v>
      </c>
      <c r="ER6" s="12">
        <v>3000</v>
      </c>
      <c r="ES6" s="12"/>
      <c r="ET6" s="12"/>
      <c r="EU6" s="12"/>
      <c r="EV6" s="12"/>
      <c r="EW6" s="12"/>
      <c r="EX6" s="12"/>
      <c r="EY6" s="12"/>
      <c r="EZ6" s="12"/>
      <c r="FA6" s="12"/>
      <c r="FB6" s="12"/>
      <c r="FC6" s="12"/>
      <c r="FD6" s="12"/>
      <c r="FE6" s="12"/>
      <c r="FF6" s="12"/>
      <c r="FG6" s="12"/>
      <c r="FH6" s="12"/>
      <c r="FI6" s="12"/>
      <c r="FJ6" s="12"/>
      <c r="FK6" s="12"/>
      <c r="FL6" s="12"/>
      <c r="FM6" s="12"/>
      <c r="FN6" s="12"/>
      <c r="FO6" s="12"/>
      <c r="FP6" s="12"/>
      <c r="FQ6" s="12"/>
      <c r="FR6" s="12"/>
      <c r="FS6" s="12"/>
      <c r="FT6" s="12"/>
      <c r="FU6" s="12"/>
      <c r="FV6" s="12"/>
      <c r="FW6" s="12"/>
      <c r="FX6" s="12"/>
      <c r="FY6" s="12"/>
      <c r="FZ6" s="12"/>
      <c r="GA6" s="12"/>
      <c r="GB6" s="12"/>
      <c r="GC6" s="12"/>
      <c r="GD6" s="12"/>
      <c r="GE6" s="12"/>
      <c r="GF6" s="12"/>
      <c r="GG6" s="12"/>
      <c r="GH6" s="12"/>
      <c r="GI6" s="12"/>
      <c r="GJ6" s="12"/>
      <c r="GK6" s="12"/>
      <c r="GL6" s="12"/>
      <c r="GM6" s="12"/>
      <c r="GN6" s="12"/>
      <c r="GO6" s="12"/>
      <c r="GP6" s="12"/>
      <c r="GQ6" s="12"/>
      <c r="GR6" s="12"/>
      <c r="GS6" s="12"/>
      <c r="GT6" s="12"/>
      <c r="GU6" s="12" t="s">
        <v>328</v>
      </c>
      <c r="GV6" s="12"/>
      <c r="GW6" s="12"/>
      <c r="GX6" s="12"/>
      <c r="GY6" s="12"/>
      <c r="GZ6" s="12"/>
      <c r="HA6" s="12"/>
      <c r="HB6" s="12"/>
      <c r="HC6" s="12"/>
      <c r="HD6" s="12"/>
      <c r="HE6" s="12"/>
      <c r="HF6" s="12"/>
      <c r="HG6" s="12"/>
      <c r="HH6" s="12"/>
      <c r="HI6" s="12"/>
      <c r="HJ6" s="12"/>
      <c r="HK6" s="12"/>
      <c r="HL6" s="12"/>
      <c r="HM6" s="12"/>
      <c r="HN6" s="12"/>
      <c r="HO6" s="12"/>
      <c r="HP6" s="12"/>
      <c r="HQ6" s="12"/>
      <c r="HR6" s="12"/>
      <c r="HS6" s="12"/>
      <c r="HT6" s="12"/>
      <c r="HU6" s="12"/>
      <c r="HV6" s="12"/>
      <c r="HW6" s="12"/>
      <c r="HX6" s="12"/>
      <c r="HY6" s="12"/>
      <c r="HZ6" s="12"/>
      <c r="IA6" s="12"/>
      <c r="IB6" s="12"/>
      <c r="IC6" s="12"/>
      <c r="ID6" s="12"/>
      <c r="IE6" s="12"/>
      <c r="IF6" s="12"/>
      <c r="IG6" s="12"/>
      <c r="IH6" s="12"/>
      <c r="II6" s="12"/>
      <c r="IJ6" s="12"/>
      <c r="IK6" s="12"/>
      <c r="IL6" s="12"/>
      <c r="IM6" s="12"/>
      <c r="IN6" s="12"/>
      <c r="IO6" s="12"/>
      <c r="IP6" s="12"/>
      <c r="IQ6" s="12"/>
      <c r="IR6" s="12"/>
      <c r="IS6" s="12"/>
      <c r="IT6" s="12"/>
      <c r="IU6" s="12"/>
      <c r="IV6" s="12"/>
      <c r="IW6" s="12"/>
      <c r="IX6" s="12"/>
      <c r="IY6" s="22">
        <v>44280.547025462962</v>
      </c>
      <c r="IZ6" s="12" t="s">
        <v>329</v>
      </c>
      <c r="JA6" s="12"/>
      <c r="JB6" s="12"/>
      <c r="JC6" s="12"/>
      <c r="JD6" s="12"/>
      <c r="JE6" s="12"/>
      <c r="JF6" s="12"/>
      <c r="JG6" s="12"/>
      <c r="JH6" s="12"/>
      <c r="JI6" s="12"/>
      <c r="JJ6" s="12"/>
      <c r="JK6" s="12"/>
      <c r="JL6" s="12"/>
      <c r="JM6" s="12"/>
      <c r="JN6" s="12"/>
      <c r="JO6" s="12"/>
      <c r="JP6" s="12"/>
      <c r="JQ6" s="12"/>
      <c r="JR6" s="12"/>
      <c r="JS6" s="12"/>
      <c r="JT6" s="12"/>
      <c r="JU6" s="12"/>
      <c r="JV6" s="12"/>
      <c r="JW6" s="12"/>
      <c r="JX6" s="12"/>
      <c r="JY6" s="12"/>
      <c r="JZ6" s="12"/>
      <c r="KA6" s="12"/>
      <c r="KB6" s="12"/>
      <c r="KC6" s="12"/>
      <c r="KD6" s="12"/>
      <c r="KE6" s="12"/>
      <c r="KF6" s="12"/>
      <c r="KG6" s="12"/>
      <c r="KH6" s="12"/>
      <c r="KI6" s="12"/>
      <c r="KJ6" s="12"/>
      <c r="KK6" s="12"/>
      <c r="KL6" s="12"/>
      <c r="KM6" s="12"/>
      <c r="KN6" s="12"/>
      <c r="KO6" s="12"/>
      <c r="KP6" s="12"/>
    </row>
    <row r="7" spans="1:302" ht="25.15" customHeight="1" x14ac:dyDescent="0.25">
      <c r="A7" s="12">
        <v>3295</v>
      </c>
      <c r="B7" s="12">
        <v>347246</v>
      </c>
      <c r="C7" s="12"/>
      <c r="D7" s="12"/>
      <c r="E7" s="12" t="s">
        <v>330</v>
      </c>
      <c r="F7" s="12">
        <v>256164</v>
      </c>
      <c r="G7" s="12">
        <v>0</v>
      </c>
      <c r="H7" s="12" t="s">
        <v>174</v>
      </c>
      <c r="I7" s="12">
        <v>0</v>
      </c>
      <c r="J7" s="12"/>
      <c r="K7" s="12"/>
      <c r="L7" s="12"/>
      <c r="M7" s="12"/>
      <c r="N7" s="12"/>
      <c r="O7" s="12"/>
      <c r="P7" s="12"/>
      <c r="Q7" s="12"/>
      <c r="R7" s="12" t="s">
        <v>272</v>
      </c>
      <c r="S7" s="12">
        <v>30381610</v>
      </c>
      <c r="T7" s="12" t="s">
        <v>273</v>
      </c>
      <c r="U7" s="12" t="s">
        <v>331</v>
      </c>
      <c r="V7" s="12"/>
      <c r="W7" s="12" t="s">
        <v>275</v>
      </c>
      <c r="X7" s="12" t="s">
        <v>180</v>
      </c>
      <c r="Y7" s="12">
        <v>89101</v>
      </c>
      <c r="Z7" s="12"/>
      <c r="AA7" s="12"/>
      <c r="AB7" s="12" t="s">
        <v>332</v>
      </c>
      <c r="AC7" s="12" t="s">
        <v>333</v>
      </c>
      <c r="AD7" s="12" t="s">
        <v>277</v>
      </c>
      <c r="AE7" s="12" t="s">
        <v>278</v>
      </c>
      <c r="AF7" s="12" t="s">
        <v>279</v>
      </c>
      <c r="AG7" s="12" t="s">
        <v>280</v>
      </c>
      <c r="AH7" s="12" t="s">
        <v>334</v>
      </c>
      <c r="AI7" s="12" t="s">
        <v>335</v>
      </c>
      <c r="AJ7" s="12" t="s">
        <v>336</v>
      </c>
      <c r="AK7" s="12" t="s">
        <v>337</v>
      </c>
      <c r="AL7" s="12"/>
      <c r="AM7" s="12"/>
      <c r="AN7" s="12"/>
      <c r="AO7" s="12"/>
      <c r="AP7" s="12"/>
      <c r="AQ7" s="12"/>
      <c r="AR7" s="12"/>
      <c r="AS7" s="12"/>
      <c r="AT7" s="12" t="s">
        <v>190</v>
      </c>
      <c r="AU7" s="12" t="s">
        <v>191</v>
      </c>
      <c r="AV7" s="12" t="s">
        <v>338</v>
      </c>
      <c r="AW7" s="12" t="s">
        <v>191</v>
      </c>
      <c r="AX7" s="12" t="s">
        <v>193</v>
      </c>
      <c r="AY7" s="12" t="s">
        <v>194</v>
      </c>
      <c r="AZ7" s="12" t="s">
        <v>339</v>
      </c>
      <c r="BA7" s="12" t="s">
        <v>194</v>
      </c>
      <c r="BB7" s="12" t="s">
        <v>196</v>
      </c>
      <c r="BC7" s="12" t="s">
        <v>237</v>
      </c>
      <c r="BD7" s="12" t="s">
        <v>340</v>
      </c>
      <c r="BE7" s="12" t="s">
        <v>284</v>
      </c>
      <c r="BF7" s="12" t="s">
        <v>341</v>
      </c>
      <c r="BG7" s="12" t="s">
        <v>240</v>
      </c>
      <c r="BH7" s="12" t="s">
        <v>241</v>
      </c>
      <c r="BI7" s="12" t="s">
        <v>342</v>
      </c>
      <c r="BJ7" s="12" t="s">
        <v>203</v>
      </c>
      <c r="BK7" s="15" t="s">
        <v>343</v>
      </c>
      <c r="BL7" s="12" t="s">
        <v>344</v>
      </c>
      <c r="BM7" s="12" t="s">
        <v>345</v>
      </c>
      <c r="BN7" s="12" t="s">
        <v>346</v>
      </c>
      <c r="BO7" s="12" t="s">
        <v>347</v>
      </c>
      <c r="BP7" s="12" t="s">
        <v>348</v>
      </c>
      <c r="BQ7" s="24">
        <v>256164</v>
      </c>
      <c r="BR7" s="12" t="s">
        <v>349</v>
      </c>
      <c r="BS7" s="12" t="s">
        <v>350</v>
      </c>
      <c r="BT7" s="12">
        <v>89101</v>
      </c>
      <c r="BU7" s="12" t="s">
        <v>212</v>
      </c>
      <c r="BV7" s="12" t="s">
        <v>191</v>
      </c>
      <c r="BW7" s="12" t="s">
        <v>191</v>
      </c>
      <c r="BX7" s="12" t="s">
        <v>190</v>
      </c>
      <c r="BY7" s="12" t="s">
        <v>351</v>
      </c>
      <c r="BZ7" s="12" t="s">
        <v>352</v>
      </c>
      <c r="CA7" s="12" t="s">
        <v>213</v>
      </c>
      <c r="CB7" s="12" t="s">
        <v>213</v>
      </c>
      <c r="CC7" s="12" t="s">
        <v>217</v>
      </c>
      <c r="CD7" s="15" t="s">
        <v>353</v>
      </c>
      <c r="CE7" s="12" t="s">
        <v>219</v>
      </c>
      <c r="CF7" s="12"/>
      <c r="CG7" s="12"/>
      <c r="CH7" s="12"/>
      <c r="CI7" s="12"/>
      <c r="CJ7" s="12"/>
      <c r="CK7" s="12" t="s">
        <v>330</v>
      </c>
      <c r="CL7" s="12"/>
      <c r="CM7" s="12"/>
      <c r="CN7" s="12"/>
      <c r="CO7" s="12"/>
      <c r="CP7" s="12">
        <v>256164</v>
      </c>
      <c r="CQ7" s="12"/>
      <c r="CR7" s="12"/>
      <c r="CS7" s="12"/>
      <c r="CT7" s="12"/>
      <c r="CU7" s="12"/>
      <c r="CV7" s="12"/>
      <c r="CW7" s="12"/>
      <c r="CX7" s="12"/>
      <c r="CY7" s="12"/>
      <c r="CZ7" s="12"/>
      <c r="DA7" s="12"/>
      <c r="DB7" s="12"/>
      <c r="DC7" s="12"/>
      <c r="DD7" s="12"/>
      <c r="DE7" s="12"/>
      <c r="DF7" s="12"/>
      <c r="DG7" s="12"/>
      <c r="DH7" s="12"/>
      <c r="DI7" s="12"/>
      <c r="DJ7" s="12"/>
      <c r="DK7" s="12"/>
      <c r="DL7" s="12"/>
      <c r="DM7" s="12"/>
      <c r="DN7" s="12"/>
      <c r="DO7" s="12"/>
      <c r="DP7" s="12"/>
      <c r="DQ7" s="12"/>
      <c r="DR7" s="12"/>
      <c r="DS7" s="12"/>
      <c r="DT7" s="12"/>
      <c r="DU7" s="12"/>
      <c r="DV7" s="12"/>
      <c r="DW7" s="12"/>
      <c r="DX7" s="12"/>
      <c r="DY7" s="12"/>
      <c r="DZ7" s="12"/>
      <c r="EA7" s="12"/>
      <c r="EB7" s="12"/>
      <c r="EC7" s="12"/>
      <c r="ED7" s="12"/>
      <c r="EE7" s="12"/>
      <c r="EF7" s="12"/>
      <c r="EG7" s="12"/>
      <c r="EH7" s="12"/>
      <c r="EI7" s="12"/>
      <c r="EJ7" s="12"/>
      <c r="EK7" s="12"/>
      <c r="EL7" s="12"/>
      <c r="EM7" s="12" t="s">
        <v>219</v>
      </c>
      <c r="EN7" s="12"/>
      <c r="EO7" s="12"/>
      <c r="EP7" s="12"/>
      <c r="EQ7" s="12">
        <v>0</v>
      </c>
      <c r="ER7" s="12"/>
      <c r="ES7" s="12"/>
      <c r="ET7" s="12"/>
      <c r="EU7" s="12"/>
      <c r="EV7" s="12"/>
      <c r="EW7" s="12"/>
      <c r="EX7" s="12"/>
      <c r="EY7" s="12"/>
      <c r="EZ7" s="12"/>
      <c r="FA7" s="12"/>
      <c r="FB7" s="12"/>
      <c r="FC7" s="12"/>
      <c r="FD7" s="12"/>
      <c r="FE7" s="12"/>
      <c r="FF7" s="12"/>
      <c r="FG7" s="12"/>
      <c r="FH7" s="12"/>
      <c r="FI7" s="12"/>
      <c r="FJ7" s="12"/>
      <c r="FK7" s="12"/>
      <c r="FL7" s="12"/>
      <c r="FM7" s="12"/>
      <c r="FN7" s="12"/>
      <c r="FO7" s="12"/>
      <c r="FP7" s="12"/>
      <c r="FQ7" s="12"/>
      <c r="FR7" s="12"/>
      <c r="FS7" s="12"/>
      <c r="FT7" s="12"/>
      <c r="FU7" s="12"/>
      <c r="FV7" s="12"/>
      <c r="FW7" s="12"/>
      <c r="FX7" s="12"/>
      <c r="FY7" s="12"/>
      <c r="FZ7" s="12"/>
      <c r="GA7" s="12"/>
      <c r="GB7" s="12"/>
      <c r="GC7" s="12"/>
      <c r="GD7" s="12"/>
      <c r="GE7" s="12"/>
      <c r="GF7" s="12"/>
      <c r="GG7" s="12"/>
      <c r="GH7" s="12"/>
      <c r="GI7" s="12"/>
      <c r="GJ7" s="12"/>
      <c r="GK7" s="12"/>
      <c r="GL7" s="12"/>
      <c r="GM7" s="12"/>
      <c r="GN7" s="12"/>
      <c r="GO7" s="12"/>
      <c r="GP7" s="12"/>
      <c r="GQ7" s="12"/>
      <c r="GR7" s="12"/>
      <c r="GS7" s="12"/>
      <c r="GT7" s="12"/>
      <c r="GU7" s="12"/>
      <c r="GV7" s="12"/>
      <c r="GW7" s="12"/>
      <c r="GX7" s="12"/>
      <c r="GY7" s="12"/>
      <c r="GZ7" s="12"/>
      <c r="HA7" s="12"/>
      <c r="HB7" s="12"/>
      <c r="HC7" s="12"/>
      <c r="HD7" s="12"/>
      <c r="HE7" s="12"/>
      <c r="HF7" s="12"/>
      <c r="HG7" s="12"/>
      <c r="HH7" s="12"/>
      <c r="HI7" s="12"/>
      <c r="HJ7" s="12"/>
      <c r="HK7" s="12"/>
      <c r="HL7" s="12"/>
      <c r="HM7" s="12"/>
      <c r="HN7" s="12"/>
      <c r="HO7" s="12"/>
      <c r="HP7" s="12"/>
      <c r="HQ7" s="12"/>
      <c r="HR7" s="12"/>
      <c r="HS7" s="12"/>
      <c r="HT7" s="12"/>
      <c r="HU7" s="12"/>
      <c r="HV7" s="12"/>
      <c r="HW7" s="12"/>
      <c r="HX7" s="12"/>
      <c r="HY7" s="12"/>
      <c r="HZ7" s="12"/>
      <c r="IA7" s="12"/>
      <c r="IB7" s="12"/>
      <c r="IC7" s="12"/>
      <c r="ID7" s="12"/>
      <c r="IE7" s="12"/>
      <c r="IF7" s="12"/>
      <c r="IG7" s="12"/>
      <c r="IH7" s="12"/>
      <c r="II7" s="12"/>
      <c r="IJ7" s="12"/>
      <c r="IK7" s="12"/>
      <c r="IL7" s="12"/>
      <c r="IM7" s="12"/>
      <c r="IN7" s="12"/>
      <c r="IO7" s="12"/>
      <c r="IP7" s="12"/>
      <c r="IQ7" s="12"/>
      <c r="IR7" s="12"/>
      <c r="IS7" s="12"/>
      <c r="IT7" s="12"/>
      <c r="IU7" s="12"/>
      <c r="IV7" s="12"/>
      <c r="IW7" s="12"/>
      <c r="IX7" s="12"/>
      <c r="IY7" s="22">
        <v>44284.400381944448</v>
      </c>
      <c r="IZ7" s="12" t="s">
        <v>354</v>
      </c>
      <c r="JA7" s="12"/>
      <c r="JB7" s="12"/>
      <c r="JC7" s="12"/>
      <c r="JD7" s="12"/>
      <c r="JE7" s="12"/>
      <c r="JF7" s="12"/>
      <c r="JG7" s="12"/>
      <c r="JH7" s="12"/>
      <c r="JI7" s="12"/>
      <c r="JJ7" s="12"/>
      <c r="JK7" s="12"/>
      <c r="JL7" s="12"/>
      <c r="JM7" s="12"/>
      <c r="JN7" s="12"/>
      <c r="JO7" s="12"/>
      <c r="JP7" s="12"/>
      <c r="JQ7" s="12"/>
      <c r="JR7" s="12"/>
      <c r="JS7" s="12"/>
      <c r="JT7" s="12"/>
      <c r="JU7" s="12"/>
      <c r="JV7" s="12"/>
      <c r="JW7" s="12"/>
      <c r="JX7" s="12"/>
      <c r="JY7" s="12"/>
      <c r="JZ7" s="12"/>
      <c r="KA7" s="12"/>
      <c r="KB7" s="12"/>
      <c r="KC7" s="12"/>
      <c r="KD7" s="12"/>
      <c r="KE7" s="12"/>
      <c r="KF7" s="12"/>
      <c r="KG7" s="12"/>
      <c r="KH7" s="12"/>
      <c r="KI7" s="12"/>
      <c r="KJ7" s="12"/>
      <c r="KK7" s="12"/>
      <c r="KL7" s="12"/>
      <c r="KM7" s="12"/>
      <c r="KN7" s="12"/>
      <c r="KO7" s="12"/>
      <c r="KP7" s="12"/>
    </row>
    <row r="8" spans="1:302" ht="25.15" customHeight="1" x14ac:dyDescent="0.25">
      <c r="A8" s="12">
        <v>3295</v>
      </c>
      <c r="B8" s="12">
        <v>345531</v>
      </c>
      <c r="C8" s="12"/>
      <c r="D8" s="12"/>
      <c r="E8" s="12" t="s">
        <v>355</v>
      </c>
      <c r="F8" s="12">
        <v>485200</v>
      </c>
      <c r="G8" s="12">
        <v>0</v>
      </c>
      <c r="H8" s="12" t="s">
        <v>174</v>
      </c>
      <c r="I8" s="12">
        <v>0</v>
      </c>
      <c r="J8" s="12"/>
      <c r="K8" s="12"/>
      <c r="L8" s="12"/>
      <c r="M8" s="12"/>
      <c r="N8" s="12"/>
      <c r="O8" s="12"/>
      <c r="P8" s="12"/>
      <c r="Q8" s="12"/>
      <c r="R8" s="12" t="s">
        <v>272</v>
      </c>
      <c r="S8" s="12">
        <v>30381610</v>
      </c>
      <c r="T8" s="12" t="s">
        <v>356</v>
      </c>
      <c r="U8" s="12" t="s">
        <v>357</v>
      </c>
      <c r="V8" s="12"/>
      <c r="W8" s="12" t="s">
        <v>275</v>
      </c>
      <c r="X8" s="12" t="s">
        <v>180</v>
      </c>
      <c r="Y8" s="12">
        <v>89101</v>
      </c>
      <c r="Z8" s="12" t="s">
        <v>181</v>
      </c>
      <c r="AA8" s="12"/>
      <c r="AB8" s="12" t="s">
        <v>332</v>
      </c>
      <c r="AC8" s="12"/>
      <c r="AD8" s="12" t="s">
        <v>281</v>
      </c>
      <c r="AE8" s="12" t="s">
        <v>278</v>
      </c>
      <c r="AF8" s="12" t="s">
        <v>279</v>
      </c>
      <c r="AG8" s="12" t="s">
        <v>280</v>
      </c>
      <c r="AH8" s="12" t="s">
        <v>358</v>
      </c>
      <c r="AI8" s="12" t="s">
        <v>359</v>
      </c>
      <c r="AJ8" s="12" t="s">
        <v>360</v>
      </c>
      <c r="AK8" s="12" t="s">
        <v>361</v>
      </c>
      <c r="AL8" s="12"/>
      <c r="AM8" s="12"/>
      <c r="AN8" s="12"/>
      <c r="AO8" s="12" t="s">
        <v>362</v>
      </c>
      <c r="AP8" s="12"/>
      <c r="AQ8" s="12" t="s">
        <v>181</v>
      </c>
      <c r="AR8" s="12"/>
      <c r="AS8" s="12" t="s">
        <v>363</v>
      </c>
      <c r="AT8" s="12" t="s">
        <v>190</v>
      </c>
      <c r="AU8" s="12" t="s">
        <v>191</v>
      </c>
      <c r="AV8" s="12" t="s">
        <v>191</v>
      </c>
      <c r="AW8" s="12" t="s">
        <v>191</v>
      </c>
      <c r="AX8" s="12" t="s">
        <v>193</v>
      </c>
      <c r="AY8" s="12" t="s">
        <v>194</v>
      </c>
      <c r="AZ8" s="12" t="s">
        <v>195</v>
      </c>
      <c r="BA8" s="12" t="s">
        <v>194</v>
      </c>
      <c r="BB8" s="12" t="s">
        <v>196</v>
      </c>
      <c r="BC8" s="12" t="s">
        <v>237</v>
      </c>
      <c r="BD8" s="12" t="s">
        <v>355</v>
      </c>
      <c r="BE8" s="12" t="s">
        <v>284</v>
      </c>
      <c r="BF8" s="12" t="s">
        <v>364</v>
      </c>
      <c r="BG8" s="12" t="s">
        <v>286</v>
      </c>
      <c r="BH8" s="12" t="s">
        <v>201</v>
      </c>
      <c r="BI8" s="12" t="s">
        <v>365</v>
      </c>
      <c r="BJ8" s="12" t="s">
        <v>203</v>
      </c>
      <c r="BK8" s="15" t="s">
        <v>317</v>
      </c>
      <c r="BL8" s="12" t="s">
        <v>318</v>
      </c>
      <c r="BM8" s="15" t="s">
        <v>366</v>
      </c>
      <c r="BN8" s="12" t="s">
        <v>367</v>
      </c>
      <c r="BO8" s="15" t="s">
        <v>368</v>
      </c>
      <c r="BP8" s="12" t="s">
        <v>369</v>
      </c>
      <c r="BQ8" s="18">
        <v>0</v>
      </c>
      <c r="BR8" s="12" t="s">
        <v>370</v>
      </c>
      <c r="BS8" s="12" t="s">
        <v>371</v>
      </c>
      <c r="BT8" s="12">
        <v>89101</v>
      </c>
      <c r="BU8" s="12" t="s">
        <v>296</v>
      </c>
      <c r="BV8" s="12" t="s">
        <v>191</v>
      </c>
      <c r="BW8" s="12" t="s">
        <v>191</v>
      </c>
      <c r="BX8" s="12" t="s">
        <v>214</v>
      </c>
      <c r="BY8" s="12" t="s">
        <v>318</v>
      </c>
      <c r="BZ8" s="12" t="s">
        <v>318</v>
      </c>
      <c r="CA8" s="12" t="s">
        <v>213</v>
      </c>
      <c r="CB8" s="15" t="s">
        <v>372</v>
      </c>
      <c r="CC8" s="12" t="s">
        <v>217</v>
      </c>
      <c r="CD8" s="15" t="s">
        <v>373</v>
      </c>
      <c r="CE8" s="12"/>
      <c r="CF8" s="12">
        <v>135200</v>
      </c>
      <c r="CG8" s="12"/>
      <c r="CH8" s="12"/>
      <c r="CI8" s="12"/>
      <c r="CJ8" s="12">
        <v>350000</v>
      </c>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c r="EC8" s="12"/>
      <c r="ED8" s="12"/>
      <c r="EE8" s="12"/>
      <c r="EF8" s="12"/>
      <c r="EG8" s="12"/>
      <c r="EH8" s="12"/>
      <c r="EI8" s="12"/>
      <c r="EJ8" s="12"/>
      <c r="EK8" s="12"/>
      <c r="EL8" s="12"/>
      <c r="EM8" s="12" t="s">
        <v>219</v>
      </c>
      <c r="EN8" s="12"/>
      <c r="EO8" s="12"/>
      <c r="EP8" s="12"/>
      <c r="EQ8" s="12"/>
      <c r="ER8" s="12"/>
      <c r="ES8" s="12"/>
      <c r="ET8" s="12"/>
      <c r="EU8" s="12"/>
      <c r="EV8" s="12"/>
      <c r="EW8" s="12"/>
      <c r="EX8" s="12"/>
      <c r="EY8" s="12"/>
      <c r="EZ8" s="12"/>
      <c r="FA8" s="12"/>
      <c r="FB8" s="12"/>
      <c r="FC8" s="12"/>
      <c r="FD8" s="12"/>
      <c r="FE8" s="12"/>
      <c r="FF8" s="12"/>
      <c r="FG8" s="12"/>
      <c r="FH8" s="12"/>
      <c r="FI8" s="12"/>
      <c r="FJ8" s="12"/>
      <c r="FK8" s="12"/>
      <c r="FL8" s="12"/>
      <c r="FM8" s="12"/>
      <c r="FN8" s="12"/>
      <c r="FO8" s="12"/>
      <c r="FP8" s="12"/>
      <c r="FQ8" s="12"/>
      <c r="FR8" s="12"/>
      <c r="FS8" s="12"/>
      <c r="FT8" s="12"/>
      <c r="FU8" s="12"/>
      <c r="FV8" s="12"/>
      <c r="FW8" s="12"/>
      <c r="FX8" s="12"/>
      <c r="FY8" s="12"/>
      <c r="FZ8" s="12"/>
      <c r="GA8" s="12"/>
      <c r="GB8" s="12"/>
      <c r="GC8" s="12"/>
      <c r="GD8" s="12"/>
      <c r="GE8" s="12"/>
      <c r="GF8" s="12"/>
      <c r="GG8" s="12"/>
      <c r="GH8" s="12"/>
      <c r="GI8" s="12"/>
      <c r="GJ8" s="12"/>
      <c r="GK8" s="12"/>
      <c r="GL8" s="12"/>
      <c r="GM8" s="12"/>
      <c r="GN8" s="12"/>
      <c r="GO8" s="12"/>
      <c r="GP8" s="12"/>
      <c r="GQ8" s="12"/>
      <c r="GR8" s="12"/>
      <c r="GS8" s="12"/>
      <c r="GT8" s="12"/>
      <c r="GU8" s="12"/>
      <c r="GV8" s="12"/>
      <c r="GW8" s="12"/>
      <c r="GX8" s="12"/>
      <c r="GY8" s="12"/>
      <c r="GZ8" s="12"/>
      <c r="HA8" s="12"/>
      <c r="HB8" s="12"/>
      <c r="HC8" s="12"/>
      <c r="HD8" s="12"/>
      <c r="HE8" s="12"/>
      <c r="HF8" s="12"/>
      <c r="HG8" s="12"/>
      <c r="HH8" s="12"/>
      <c r="HI8" s="12"/>
      <c r="HJ8" s="12"/>
      <c r="HK8" s="12"/>
      <c r="HL8" s="12"/>
      <c r="HM8" s="12"/>
      <c r="HN8" s="12"/>
      <c r="HO8" s="12"/>
      <c r="HP8" s="12"/>
      <c r="HQ8" s="12"/>
      <c r="HR8" s="12"/>
      <c r="HS8" s="12"/>
      <c r="HT8" s="12"/>
      <c r="HU8" s="12"/>
      <c r="HV8" s="12"/>
      <c r="HW8" s="12"/>
      <c r="HX8" s="12"/>
      <c r="HY8" s="12"/>
      <c r="HZ8" s="12"/>
      <c r="IA8" s="12"/>
      <c r="IB8" s="12"/>
      <c r="IC8" s="12"/>
      <c r="ID8" s="12"/>
      <c r="IE8" s="12"/>
      <c r="IF8" s="12"/>
      <c r="IG8" s="12"/>
      <c r="IH8" s="12"/>
      <c r="II8" s="12"/>
      <c r="IJ8" s="12"/>
      <c r="IK8" s="12"/>
      <c r="IL8" s="12"/>
      <c r="IM8" s="12"/>
      <c r="IN8" s="12"/>
      <c r="IO8" s="12"/>
      <c r="IP8" s="12"/>
      <c r="IQ8" s="12"/>
      <c r="IR8" s="12"/>
      <c r="IS8" s="12"/>
      <c r="IT8" s="12"/>
      <c r="IU8" s="12"/>
      <c r="IV8" s="12"/>
      <c r="IW8" s="12"/>
      <c r="IX8" s="12"/>
      <c r="IY8" s="22">
        <v>44278.461435185185</v>
      </c>
      <c r="IZ8" s="12" t="s">
        <v>374</v>
      </c>
      <c r="JA8" s="12"/>
      <c r="JB8" s="12"/>
      <c r="JC8" s="12"/>
      <c r="JD8" s="12"/>
      <c r="JE8" s="12"/>
      <c r="JF8" s="12"/>
      <c r="JG8" s="12"/>
      <c r="JH8" s="12"/>
      <c r="JI8" s="12"/>
      <c r="JJ8" s="12"/>
      <c r="JK8" s="12"/>
      <c r="JL8" s="12"/>
      <c r="JM8" s="12"/>
      <c r="JN8" s="12"/>
      <c r="JO8" s="12"/>
      <c r="JP8" s="12"/>
      <c r="JQ8" s="12"/>
      <c r="JR8" s="12"/>
      <c r="JS8" s="12"/>
      <c r="JT8" s="12"/>
      <c r="JU8" s="12"/>
      <c r="JV8" s="12"/>
      <c r="JW8" s="12"/>
      <c r="JX8" s="12"/>
      <c r="JY8" s="12"/>
      <c r="JZ8" s="12"/>
      <c r="KA8" s="12"/>
      <c r="KB8" s="12"/>
      <c r="KC8" s="12"/>
      <c r="KD8" s="12"/>
      <c r="KE8" s="12"/>
      <c r="KF8" s="12"/>
      <c r="KG8" s="12"/>
      <c r="KH8" s="12"/>
      <c r="KI8" s="12"/>
      <c r="KJ8" s="12"/>
      <c r="KK8" s="12"/>
      <c r="KL8" s="12"/>
      <c r="KM8" s="12"/>
      <c r="KN8" s="12"/>
      <c r="KO8" s="12"/>
      <c r="KP8" s="12"/>
    </row>
    <row r="9" spans="1:302" ht="25.15" customHeight="1" x14ac:dyDescent="0.25">
      <c r="A9" s="12">
        <v>3295</v>
      </c>
      <c r="B9" s="12">
        <v>347089</v>
      </c>
      <c r="C9" s="12"/>
      <c r="D9" s="12"/>
      <c r="E9" s="12" t="s">
        <v>375</v>
      </c>
      <c r="F9" s="12">
        <v>50000</v>
      </c>
      <c r="G9" s="12">
        <v>0</v>
      </c>
      <c r="H9" s="12" t="s">
        <v>174</v>
      </c>
      <c r="I9" s="12">
        <v>0</v>
      </c>
      <c r="J9" s="12"/>
      <c r="K9" s="12"/>
      <c r="L9" s="12"/>
      <c r="M9" s="12"/>
      <c r="N9" s="12"/>
      <c r="O9" s="12"/>
      <c r="P9" s="12"/>
      <c r="Q9" s="12"/>
      <c r="R9" s="12" t="s">
        <v>376</v>
      </c>
      <c r="S9" s="12">
        <v>103913385</v>
      </c>
      <c r="T9" s="12" t="s">
        <v>377</v>
      </c>
      <c r="U9" s="12" t="s">
        <v>378</v>
      </c>
      <c r="V9" s="12"/>
      <c r="W9" s="12" t="s">
        <v>379</v>
      </c>
      <c r="X9" s="12" t="s">
        <v>180</v>
      </c>
      <c r="Y9" s="12">
        <v>89030</v>
      </c>
      <c r="Z9" s="12" t="s">
        <v>181</v>
      </c>
      <c r="AA9" s="12"/>
      <c r="AB9" s="12">
        <v>7026331102</v>
      </c>
      <c r="AC9" s="12" t="s">
        <v>380</v>
      </c>
      <c r="AD9" s="12" t="s">
        <v>381</v>
      </c>
      <c r="AE9" s="12" t="s">
        <v>382</v>
      </c>
      <c r="AF9" s="12" t="s">
        <v>383</v>
      </c>
      <c r="AG9" s="12" t="s">
        <v>384</v>
      </c>
      <c r="AH9" s="12" t="s">
        <v>381</v>
      </c>
      <c r="AI9" s="12" t="s">
        <v>382</v>
      </c>
      <c r="AJ9" s="12" t="s">
        <v>385</v>
      </c>
      <c r="AK9" s="12" t="s">
        <v>384</v>
      </c>
      <c r="AL9" s="12" t="s">
        <v>386</v>
      </c>
      <c r="AM9" s="12"/>
      <c r="AN9" s="12" t="s">
        <v>379</v>
      </c>
      <c r="AO9" s="12" t="s">
        <v>180</v>
      </c>
      <c r="AP9" s="12">
        <v>89030</v>
      </c>
      <c r="AQ9" s="12" t="s">
        <v>181</v>
      </c>
      <c r="AR9" s="12"/>
      <c r="AS9" s="12" t="s">
        <v>387</v>
      </c>
      <c r="AT9" s="12" t="s">
        <v>190</v>
      </c>
      <c r="AU9" s="12" t="s">
        <v>191</v>
      </c>
      <c r="AV9" s="12" t="s">
        <v>191</v>
      </c>
      <c r="AW9" s="12" t="s">
        <v>191</v>
      </c>
      <c r="AX9" s="12" t="s">
        <v>193</v>
      </c>
      <c r="AY9" s="12" t="s">
        <v>194</v>
      </c>
      <c r="AZ9" s="12" t="s">
        <v>388</v>
      </c>
      <c r="BA9" s="12" t="s">
        <v>194</v>
      </c>
      <c r="BB9" s="12" t="s">
        <v>196</v>
      </c>
      <c r="BC9" s="12" t="s">
        <v>237</v>
      </c>
      <c r="BD9" s="12" t="s">
        <v>389</v>
      </c>
      <c r="BE9" s="12" t="s">
        <v>198</v>
      </c>
      <c r="BF9" s="12" t="s">
        <v>259</v>
      </c>
      <c r="BG9" s="12" t="s">
        <v>286</v>
      </c>
      <c r="BH9" s="12" t="s">
        <v>390</v>
      </c>
      <c r="BI9" s="12" t="s">
        <v>318</v>
      </c>
      <c r="BJ9" s="12" t="s">
        <v>203</v>
      </c>
      <c r="BK9" s="15" t="s">
        <v>391</v>
      </c>
      <c r="BL9" s="12" t="s">
        <v>392</v>
      </c>
      <c r="BM9" s="12" t="s">
        <v>393</v>
      </c>
      <c r="BN9" s="12" t="s">
        <v>394</v>
      </c>
      <c r="BO9" s="15" t="s">
        <v>395</v>
      </c>
      <c r="BP9" s="12" t="s">
        <v>396</v>
      </c>
      <c r="BQ9" s="18">
        <v>50000</v>
      </c>
      <c r="BR9" s="12" t="s">
        <v>397</v>
      </c>
      <c r="BS9" s="12" t="s">
        <v>398</v>
      </c>
      <c r="BT9" s="12">
        <v>89030</v>
      </c>
      <c r="BU9" s="12" t="s">
        <v>212</v>
      </c>
      <c r="BV9" s="12" t="s">
        <v>191</v>
      </c>
      <c r="BW9" s="12" t="s">
        <v>191</v>
      </c>
      <c r="BX9" s="12" t="s">
        <v>190</v>
      </c>
      <c r="BY9" s="12" t="s">
        <v>399</v>
      </c>
      <c r="BZ9" s="12" t="s">
        <v>400</v>
      </c>
      <c r="CA9" s="12" t="s">
        <v>401</v>
      </c>
      <c r="CB9" s="12" t="s">
        <v>251</v>
      </c>
      <c r="CC9" s="12" t="s">
        <v>217</v>
      </c>
      <c r="CD9" s="15" t="s">
        <v>402</v>
      </c>
      <c r="CE9" s="12" t="s">
        <v>219</v>
      </c>
      <c r="CF9" s="12"/>
      <c r="CG9" s="12"/>
      <c r="CH9" s="12"/>
      <c r="CI9" s="12"/>
      <c r="CJ9" s="12">
        <v>50000</v>
      </c>
      <c r="CK9" s="12"/>
      <c r="CL9" s="12"/>
      <c r="CM9" s="12"/>
      <c r="CN9" s="12"/>
      <c r="CO9" s="12"/>
      <c r="CP9" s="12"/>
      <c r="CQ9" s="12"/>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c r="DW9" s="12"/>
      <c r="DX9" s="12"/>
      <c r="DY9" s="12"/>
      <c r="DZ9" s="12"/>
      <c r="EA9" s="12"/>
      <c r="EB9" s="12"/>
      <c r="EC9" s="12"/>
      <c r="ED9" s="12"/>
      <c r="EE9" s="12"/>
      <c r="EF9" s="12"/>
      <c r="EG9" s="12"/>
      <c r="EH9" s="12"/>
      <c r="EI9" s="12"/>
      <c r="EJ9" s="12"/>
      <c r="EK9" s="12"/>
      <c r="EL9" s="12"/>
      <c r="EM9" s="12" t="s">
        <v>219</v>
      </c>
      <c r="EN9" s="12"/>
      <c r="EO9" s="12"/>
      <c r="EP9" s="12"/>
      <c r="EQ9" s="12"/>
      <c r="ER9" s="12"/>
      <c r="ES9" s="12"/>
      <c r="ET9" s="12"/>
      <c r="EU9" s="12"/>
      <c r="EV9" s="12"/>
      <c r="EW9" s="12"/>
      <c r="EX9" s="12"/>
      <c r="EY9" s="12"/>
      <c r="EZ9" s="12"/>
      <c r="FA9" s="12"/>
      <c r="FB9" s="12"/>
      <c r="FC9" s="12"/>
      <c r="FD9" s="12"/>
      <c r="FE9" s="12"/>
      <c r="FF9" s="12"/>
      <c r="FG9" s="12"/>
      <c r="FH9" s="12"/>
      <c r="FI9" s="12"/>
      <c r="FJ9" s="12"/>
      <c r="FK9" s="12"/>
      <c r="FL9" s="12"/>
      <c r="FM9" s="12"/>
      <c r="FN9" s="12"/>
      <c r="FO9" s="12"/>
      <c r="FP9" s="12"/>
      <c r="FQ9" s="12"/>
      <c r="FR9" s="12"/>
      <c r="FS9" s="12"/>
      <c r="FT9" s="12"/>
      <c r="FU9" s="12"/>
      <c r="FV9" s="12"/>
      <c r="FW9" s="12"/>
      <c r="FX9" s="12"/>
      <c r="FY9" s="12"/>
      <c r="FZ9" s="12"/>
      <c r="GA9" s="12"/>
      <c r="GB9" s="12"/>
      <c r="GC9" s="12"/>
      <c r="GD9" s="12"/>
      <c r="GE9" s="12"/>
      <c r="GF9" s="12"/>
      <c r="GG9" s="12"/>
      <c r="GH9" s="12"/>
      <c r="GI9" s="12"/>
      <c r="GJ9" s="12"/>
      <c r="GK9" s="12"/>
      <c r="GL9" s="12"/>
      <c r="GM9" s="12"/>
      <c r="GN9" s="12"/>
      <c r="GO9" s="12"/>
      <c r="GP9" s="12"/>
      <c r="GQ9" s="12"/>
      <c r="GR9" s="12"/>
      <c r="GS9" s="12"/>
      <c r="GT9" s="12"/>
      <c r="GU9" s="12" t="s">
        <v>403</v>
      </c>
      <c r="GV9" s="12"/>
      <c r="GW9" s="12"/>
      <c r="GX9" s="12"/>
      <c r="GY9" s="12"/>
      <c r="GZ9" s="12"/>
      <c r="HA9" s="12"/>
      <c r="HB9" s="12"/>
      <c r="HC9" s="12"/>
      <c r="HD9" s="12"/>
      <c r="HE9" s="12"/>
      <c r="HF9" s="12"/>
      <c r="HG9" s="12"/>
      <c r="HH9" s="12"/>
      <c r="HI9" s="12"/>
      <c r="HJ9" s="12"/>
      <c r="HK9" s="12"/>
      <c r="HL9" s="12"/>
      <c r="HM9" s="12"/>
      <c r="HN9" s="12"/>
      <c r="HO9" s="12"/>
      <c r="HP9" s="12"/>
      <c r="HQ9" s="12"/>
      <c r="HR9" s="12"/>
      <c r="HS9" s="12"/>
      <c r="HT9" s="12"/>
      <c r="HU9" s="12"/>
      <c r="HV9" s="12"/>
      <c r="HW9" s="12"/>
      <c r="HX9" s="12"/>
      <c r="HY9" s="12"/>
      <c r="HZ9" s="12"/>
      <c r="IA9" s="12"/>
      <c r="IB9" s="12"/>
      <c r="IC9" s="12"/>
      <c r="ID9" s="12"/>
      <c r="IE9" s="12"/>
      <c r="IF9" s="12"/>
      <c r="IG9" s="12"/>
      <c r="IH9" s="12"/>
      <c r="II9" s="12"/>
      <c r="IJ9" s="12"/>
      <c r="IK9" s="12"/>
      <c r="IL9" s="12"/>
      <c r="IM9" s="12"/>
      <c r="IN9" s="12"/>
      <c r="IO9" s="12"/>
      <c r="IP9" s="12"/>
      <c r="IQ9" s="12"/>
      <c r="IR9" s="12"/>
      <c r="IS9" s="12"/>
      <c r="IT9" s="12"/>
      <c r="IU9" s="12"/>
      <c r="IV9" s="12"/>
      <c r="IW9" s="12"/>
      <c r="IX9" s="12"/>
      <c r="IY9" s="22">
        <v>44281.817326388889</v>
      </c>
      <c r="IZ9" s="12" t="s">
        <v>404</v>
      </c>
      <c r="JA9" s="12"/>
      <c r="JB9" s="12"/>
      <c r="JC9" s="12"/>
      <c r="JD9" s="12"/>
      <c r="JE9" s="12"/>
      <c r="JF9" s="12"/>
      <c r="JG9" s="12"/>
      <c r="JH9" s="12"/>
      <c r="JI9" s="12"/>
      <c r="JJ9" s="12"/>
      <c r="JK9" s="12"/>
      <c r="JL9" s="12"/>
      <c r="JM9" s="12"/>
      <c r="JN9" s="12"/>
      <c r="JO9" s="12"/>
      <c r="JP9" s="12"/>
      <c r="JQ9" s="12"/>
      <c r="JR9" s="12"/>
      <c r="JS9" s="12"/>
      <c r="JT9" s="12"/>
      <c r="JU9" s="12"/>
      <c r="JV9" s="12"/>
      <c r="JW9" s="12"/>
      <c r="JX9" s="12"/>
      <c r="JY9" s="12"/>
      <c r="JZ9" s="12"/>
      <c r="KA9" s="12"/>
      <c r="KB9" s="12"/>
      <c r="KC9" s="12"/>
      <c r="KD9" s="12"/>
      <c r="KE9" s="12"/>
      <c r="KF9" s="12"/>
      <c r="KG9" s="12"/>
      <c r="KH9" s="12"/>
      <c r="KI9" s="12"/>
      <c r="KJ9" s="12"/>
      <c r="KK9" s="12"/>
      <c r="KL9" s="12"/>
      <c r="KM9" s="12"/>
      <c r="KN9" s="12"/>
      <c r="KO9" s="12"/>
      <c r="KP9" s="12"/>
    </row>
    <row r="10" spans="1:302" ht="25.15" customHeight="1" x14ac:dyDescent="0.25">
      <c r="A10" s="12">
        <v>3295</v>
      </c>
      <c r="B10" s="12">
        <v>346865</v>
      </c>
      <c r="C10" s="12"/>
      <c r="D10" s="12"/>
      <c r="E10" s="12" t="s">
        <v>405</v>
      </c>
      <c r="F10" s="12">
        <v>400000</v>
      </c>
      <c r="G10" s="12">
        <v>0</v>
      </c>
      <c r="H10" s="12" t="s">
        <v>174</v>
      </c>
      <c r="I10" s="12">
        <v>0</v>
      </c>
      <c r="J10" s="12"/>
      <c r="K10" s="12"/>
      <c r="L10" s="12"/>
      <c r="M10" s="12"/>
      <c r="N10" s="12"/>
      <c r="O10" s="12"/>
      <c r="P10" s="12"/>
      <c r="Q10" s="12"/>
      <c r="R10" s="12" t="s">
        <v>376</v>
      </c>
      <c r="S10" s="12">
        <v>75288985</v>
      </c>
      <c r="T10" s="12" t="s">
        <v>377</v>
      </c>
      <c r="U10" s="12" t="s">
        <v>406</v>
      </c>
      <c r="V10" s="12"/>
      <c r="W10" s="12" t="s">
        <v>379</v>
      </c>
      <c r="X10" s="12" t="s">
        <v>180</v>
      </c>
      <c r="Y10" s="12">
        <v>89030</v>
      </c>
      <c r="Z10" s="12" t="s">
        <v>181</v>
      </c>
      <c r="AA10" s="12"/>
      <c r="AB10" s="12" t="s">
        <v>407</v>
      </c>
      <c r="AC10" s="12"/>
      <c r="AD10" s="12" t="s">
        <v>408</v>
      </c>
      <c r="AE10" s="12" t="s">
        <v>409</v>
      </c>
      <c r="AF10" s="12" t="s">
        <v>410</v>
      </c>
      <c r="AG10" s="12" t="s">
        <v>411</v>
      </c>
      <c r="AH10" s="12" t="s">
        <v>334</v>
      </c>
      <c r="AI10" s="12" t="s">
        <v>409</v>
      </c>
      <c r="AJ10" s="12" t="s">
        <v>407</v>
      </c>
      <c r="AK10" s="12" t="s">
        <v>411</v>
      </c>
      <c r="AL10" s="12"/>
      <c r="AM10" s="12"/>
      <c r="AN10" s="12"/>
      <c r="AO10" s="12" t="s">
        <v>236</v>
      </c>
      <c r="AP10" s="12"/>
      <c r="AQ10" s="12" t="s">
        <v>181</v>
      </c>
      <c r="AR10" s="12"/>
      <c r="AS10" s="12" t="s">
        <v>384</v>
      </c>
      <c r="AT10" s="12" t="s">
        <v>190</v>
      </c>
      <c r="AU10" s="12" t="s">
        <v>191</v>
      </c>
      <c r="AV10" s="12" t="s">
        <v>412</v>
      </c>
      <c r="AW10" s="12" t="s">
        <v>191</v>
      </c>
      <c r="AX10" s="12" t="s">
        <v>193</v>
      </c>
      <c r="AY10" s="12" t="s">
        <v>194</v>
      </c>
      <c r="AZ10" s="12" t="s">
        <v>195</v>
      </c>
      <c r="BA10" s="12" t="s">
        <v>194</v>
      </c>
      <c r="BB10" s="12" t="s">
        <v>196</v>
      </c>
      <c r="BC10" s="12" t="s">
        <v>237</v>
      </c>
      <c r="BD10" s="12" t="s">
        <v>413</v>
      </c>
      <c r="BE10" s="12" t="s">
        <v>258</v>
      </c>
      <c r="BF10" s="12" t="s">
        <v>259</v>
      </c>
      <c r="BG10" s="12" t="s">
        <v>414</v>
      </c>
      <c r="BH10" s="12" t="s">
        <v>201</v>
      </c>
      <c r="BI10" s="12" t="s">
        <v>242</v>
      </c>
      <c r="BJ10" s="12" t="s">
        <v>203</v>
      </c>
      <c r="BK10" s="15" t="s">
        <v>415</v>
      </c>
      <c r="BL10" s="12" t="s">
        <v>416</v>
      </c>
      <c r="BM10" s="12" t="s">
        <v>417</v>
      </c>
      <c r="BN10" s="12" t="s">
        <v>418</v>
      </c>
      <c r="BO10" s="12" t="s">
        <v>419</v>
      </c>
      <c r="BP10" s="12" t="s">
        <v>420</v>
      </c>
      <c r="BQ10" s="18">
        <v>400000</v>
      </c>
      <c r="BR10" s="12" t="s">
        <v>421</v>
      </c>
      <c r="BS10" s="12" t="s">
        <v>422</v>
      </c>
      <c r="BT10" s="12">
        <v>89030</v>
      </c>
      <c r="BU10" s="12" t="s">
        <v>212</v>
      </c>
      <c r="BV10" s="12" t="s">
        <v>213</v>
      </c>
      <c r="BW10" s="12" t="s">
        <v>213</v>
      </c>
      <c r="BX10" s="12" t="s">
        <v>214</v>
      </c>
      <c r="BY10" s="12" t="s">
        <v>251</v>
      </c>
      <c r="BZ10" s="12" t="s">
        <v>251</v>
      </c>
      <c r="CA10" s="12" t="s">
        <v>191</v>
      </c>
      <c r="CB10" s="15" t="s">
        <v>423</v>
      </c>
      <c r="CC10" s="12" t="s">
        <v>217</v>
      </c>
      <c r="CD10" s="15" t="s">
        <v>424</v>
      </c>
      <c r="CE10" s="12"/>
      <c r="CF10" s="12"/>
      <c r="CG10" s="12"/>
      <c r="CH10" s="12"/>
      <c r="CI10" s="12"/>
      <c r="CJ10" s="12">
        <v>400000</v>
      </c>
      <c r="CK10" s="12"/>
      <c r="CL10" s="12"/>
      <c r="CM10" s="12"/>
      <c r="CN10" s="12"/>
      <c r="CO10" s="12"/>
      <c r="CP10" s="12"/>
      <c r="CQ10" s="12"/>
      <c r="CR10" s="12"/>
      <c r="CS10" s="12"/>
      <c r="CT10" s="12"/>
      <c r="CU10" s="12"/>
      <c r="CV10" s="12"/>
      <c r="CW10" s="12"/>
      <c r="CX10" s="12"/>
      <c r="CY10" s="12"/>
      <c r="CZ10" s="12"/>
      <c r="DA10" s="12"/>
      <c r="DB10" s="12"/>
      <c r="DC10" s="12"/>
      <c r="DD10" s="12"/>
      <c r="DE10" s="12"/>
      <c r="DF10" s="12"/>
      <c r="DG10" s="12"/>
      <c r="DH10" s="12"/>
      <c r="DI10" s="12"/>
      <c r="DJ10" s="12"/>
      <c r="DK10" s="12"/>
      <c r="DL10" s="12"/>
      <c r="DM10" s="12"/>
      <c r="DN10" s="12"/>
      <c r="DO10" s="12"/>
      <c r="DP10" s="12"/>
      <c r="DQ10" s="12"/>
      <c r="DR10" s="12"/>
      <c r="DS10" s="12"/>
      <c r="DT10" s="12"/>
      <c r="DU10" s="12"/>
      <c r="DV10" s="12"/>
      <c r="DW10" s="12"/>
      <c r="DX10" s="12"/>
      <c r="DY10" s="12"/>
      <c r="DZ10" s="12"/>
      <c r="EA10" s="12"/>
      <c r="EB10" s="12"/>
      <c r="EC10" s="12"/>
      <c r="ED10" s="12"/>
      <c r="EE10" s="12"/>
      <c r="EF10" s="12"/>
      <c r="EG10" s="12"/>
      <c r="EH10" s="12"/>
      <c r="EI10" s="12"/>
      <c r="EJ10" s="12"/>
      <c r="EK10" s="12"/>
      <c r="EL10" s="12"/>
      <c r="EM10" s="12" t="s">
        <v>219</v>
      </c>
      <c r="EN10" s="12"/>
      <c r="EO10" s="12"/>
      <c r="EP10" s="12"/>
      <c r="EQ10" s="12"/>
      <c r="ER10" s="12"/>
      <c r="ES10" s="12"/>
      <c r="ET10" s="12"/>
      <c r="EU10" s="12"/>
      <c r="EV10" s="12"/>
      <c r="EW10" s="12"/>
      <c r="EX10" s="12"/>
      <c r="EY10" s="12"/>
      <c r="EZ10" s="12"/>
      <c r="FA10" s="12"/>
      <c r="FB10" s="12"/>
      <c r="FC10" s="12"/>
      <c r="FD10" s="12"/>
      <c r="FE10" s="12"/>
      <c r="FF10" s="12"/>
      <c r="FG10" s="12"/>
      <c r="FH10" s="12"/>
      <c r="FI10" s="12"/>
      <c r="FJ10" s="12"/>
      <c r="FK10" s="12"/>
      <c r="FL10" s="12"/>
      <c r="FM10" s="12"/>
      <c r="FN10" s="12"/>
      <c r="FO10" s="12"/>
      <c r="FP10" s="12"/>
      <c r="FQ10" s="12"/>
      <c r="FR10" s="12"/>
      <c r="FS10" s="12"/>
      <c r="FT10" s="12"/>
      <c r="FU10" s="12"/>
      <c r="FV10" s="12"/>
      <c r="FW10" s="12"/>
      <c r="FX10" s="12"/>
      <c r="FY10" s="12"/>
      <c r="FZ10" s="12"/>
      <c r="GA10" s="12"/>
      <c r="GB10" s="12"/>
      <c r="GC10" s="12"/>
      <c r="GD10" s="12"/>
      <c r="GE10" s="12"/>
      <c r="GF10" s="12"/>
      <c r="GG10" s="12"/>
      <c r="GH10" s="12"/>
      <c r="GI10" s="12"/>
      <c r="GJ10" s="12"/>
      <c r="GK10" s="12"/>
      <c r="GL10" s="12"/>
      <c r="GM10" s="12"/>
      <c r="GN10" s="12"/>
      <c r="GO10" s="12"/>
      <c r="GP10" s="12"/>
      <c r="GQ10" s="12"/>
      <c r="GR10" s="12"/>
      <c r="GS10" s="12"/>
      <c r="GT10" s="12"/>
      <c r="GU10" s="12" t="s">
        <v>425</v>
      </c>
      <c r="GV10" s="12"/>
      <c r="GW10" s="12"/>
      <c r="GX10" s="12"/>
      <c r="GY10" s="12"/>
      <c r="GZ10" s="12"/>
      <c r="HA10" s="12"/>
      <c r="HB10" s="12"/>
      <c r="HC10" s="12"/>
      <c r="HD10" s="12"/>
      <c r="HE10" s="12"/>
      <c r="HF10" s="12"/>
      <c r="HG10" s="12"/>
      <c r="HH10" s="12"/>
      <c r="HI10" s="12"/>
      <c r="HJ10" s="12"/>
      <c r="HK10" s="12"/>
      <c r="HL10" s="12"/>
      <c r="HM10" s="12"/>
      <c r="HN10" s="12"/>
      <c r="HO10" s="12"/>
      <c r="HP10" s="12"/>
      <c r="HQ10" s="12"/>
      <c r="HR10" s="12"/>
      <c r="HS10" s="12"/>
      <c r="HT10" s="12"/>
      <c r="HU10" s="12"/>
      <c r="HV10" s="12"/>
      <c r="HW10" s="12"/>
      <c r="HX10" s="12"/>
      <c r="HY10" s="12"/>
      <c r="HZ10" s="12"/>
      <c r="IA10" s="12"/>
      <c r="IB10" s="12"/>
      <c r="IC10" s="12"/>
      <c r="ID10" s="12"/>
      <c r="IE10" s="12"/>
      <c r="IF10" s="12"/>
      <c r="IG10" s="12"/>
      <c r="IH10" s="12"/>
      <c r="II10" s="12"/>
      <c r="IJ10" s="12"/>
      <c r="IK10" s="12"/>
      <c r="IL10" s="12"/>
      <c r="IM10" s="12"/>
      <c r="IN10" s="12"/>
      <c r="IO10" s="12"/>
      <c r="IP10" s="12"/>
      <c r="IQ10" s="12"/>
      <c r="IR10" s="12"/>
      <c r="IS10" s="12"/>
      <c r="IT10" s="12"/>
      <c r="IU10" s="12"/>
      <c r="IV10" s="12"/>
      <c r="IW10" s="12"/>
      <c r="IX10" s="12"/>
      <c r="IY10" s="22">
        <v>44281.277222222219</v>
      </c>
      <c r="IZ10" s="12" t="s">
        <v>426</v>
      </c>
      <c r="JA10" s="12"/>
      <c r="JB10" s="12"/>
      <c r="JC10" s="12"/>
      <c r="JD10" s="12"/>
      <c r="JE10" s="12"/>
      <c r="JF10" s="12"/>
      <c r="JG10" s="12"/>
      <c r="JH10" s="12"/>
      <c r="JI10" s="12"/>
      <c r="JJ10" s="12"/>
      <c r="JK10" s="12"/>
      <c r="JL10" s="12"/>
      <c r="JM10" s="12"/>
      <c r="JN10" s="12"/>
      <c r="JO10" s="12"/>
      <c r="JP10" s="12"/>
      <c r="JQ10" s="12"/>
      <c r="JR10" s="12"/>
      <c r="JS10" s="12"/>
      <c r="JT10" s="12"/>
      <c r="JU10" s="12"/>
      <c r="JV10" s="12"/>
      <c r="JW10" s="12"/>
      <c r="JX10" s="12"/>
      <c r="JY10" s="12"/>
      <c r="JZ10" s="12"/>
      <c r="KA10" s="12"/>
      <c r="KB10" s="12"/>
      <c r="KC10" s="12"/>
      <c r="KD10" s="12"/>
      <c r="KE10" s="12"/>
      <c r="KF10" s="12"/>
      <c r="KG10" s="12"/>
      <c r="KH10" s="12"/>
      <c r="KI10" s="12"/>
      <c r="KJ10" s="12"/>
      <c r="KK10" s="12"/>
      <c r="KL10" s="12"/>
      <c r="KM10" s="12"/>
      <c r="KN10" s="12"/>
      <c r="KO10" s="12"/>
      <c r="KP10" s="12"/>
    </row>
    <row r="11" spans="1:302" ht="25.15" customHeight="1" x14ac:dyDescent="0.25">
      <c r="A11" s="12">
        <v>3295</v>
      </c>
      <c r="B11" s="12">
        <v>346126</v>
      </c>
      <c r="C11" s="12"/>
      <c r="D11" s="12"/>
      <c r="E11" s="12" t="s">
        <v>427</v>
      </c>
      <c r="F11" s="12">
        <v>59938</v>
      </c>
      <c r="G11" s="12">
        <v>0</v>
      </c>
      <c r="H11" s="12" t="s">
        <v>174</v>
      </c>
      <c r="I11" s="12">
        <v>0</v>
      </c>
      <c r="J11" s="12"/>
      <c r="K11" s="12"/>
      <c r="L11" s="12"/>
      <c r="M11" s="12"/>
      <c r="N11" s="12"/>
      <c r="O11" s="12"/>
      <c r="P11" s="12"/>
      <c r="Q11" s="12"/>
      <c r="R11" s="12" t="s">
        <v>428</v>
      </c>
      <c r="S11" s="12">
        <v>136794711</v>
      </c>
      <c r="T11" s="12" t="s">
        <v>429</v>
      </c>
      <c r="U11" s="12" t="s">
        <v>430</v>
      </c>
      <c r="V11" s="12"/>
      <c r="W11" s="12" t="s">
        <v>275</v>
      </c>
      <c r="X11" s="12" t="s">
        <v>180</v>
      </c>
      <c r="Y11" s="12">
        <v>89119</v>
      </c>
      <c r="Z11" s="12"/>
      <c r="AA11" s="12"/>
      <c r="AB11" s="12" t="s">
        <v>431</v>
      </c>
      <c r="AC11" s="12" t="s">
        <v>432</v>
      </c>
      <c r="AD11" s="12" t="s">
        <v>433</v>
      </c>
      <c r="AE11" s="12" t="s">
        <v>434</v>
      </c>
      <c r="AF11" s="12" t="s">
        <v>435</v>
      </c>
      <c r="AG11" s="12" t="s">
        <v>436</v>
      </c>
      <c r="AH11" s="12" t="s">
        <v>437</v>
      </c>
      <c r="AI11" s="12" t="s">
        <v>438</v>
      </c>
      <c r="AJ11" s="12" t="s">
        <v>431</v>
      </c>
      <c r="AK11" s="12" t="s">
        <v>439</v>
      </c>
      <c r="AL11" s="12"/>
      <c r="AM11" s="12"/>
      <c r="AN11" s="12"/>
      <c r="AO11" s="12"/>
      <c r="AP11" s="12"/>
      <c r="AQ11" s="12"/>
      <c r="AR11" s="12"/>
      <c r="AS11" s="12"/>
      <c r="AT11" s="12" t="s">
        <v>190</v>
      </c>
      <c r="AU11" s="12" t="s">
        <v>191</v>
      </c>
      <c r="AV11" s="12" t="s">
        <v>338</v>
      </c>
      <c r="AW11" s="12" t="s">
        <v>191</v>
      </c>
      <c r="AX11" s="12" t="s">
        <v>193</v>
      </c>
      <c r="AY11" s="12" t="s">
        <v>194</v>
      </c>
      <c r="AZ11" s="12" t="s">
        <v>195</v>
      </c>
      <c r="BA11" s="12" t="s">
        <v>194</v>
      </c>
      <c r="BB11" s="12" t="s">
        <v>196</v>
      </c>
      <c r="BC11" s="12" t="s">
        <v>237</v>
      </c>
      <c r="BD11" s="12" t="s">
        <v>440</v>
      </c>
      <c r="BE11" s="12" t="s">
        <v>258</v>
      </c>
      <c r="BF11" s="12" t="s">
        <v>259</v>
      </c>
      <c r="BG11" s="12" t="s">
        <v>240</v>
      </c>
      <c r="BH11" s="12" t="s">
        <v>201</v>
      </c>
      <c r="BI11" s="12" t="s">
        <v>441</v>
      </c>
      <c r="BJ11" s="12" t="s">
        <v>203</v>
      </c>
      <c r="BK11" s="15" t="s">
        <v>317</v>
      </c>
      <c r="BL11" s="12" t="s">
        <v>401</v>
      </c>
      <c r="BM11" s="12" t="s">
        <v>442</v>
      </c>
      <c r="BN11" s="12" t="s">
        <v>443</v>
      </c>
      <c r="BO11" s="12" t="s">
        <v>444</v>
      </c>
      <c r="BP11" s="12" t="s">
        <v>445</v>
      </c>
      <c r="BQ11" s="18">
        <v>0</v>
      </c>
      <c r="BR11" s="12" t="s">
        <v>446</v>
      </c>
      <c r="BS11" s="12" t="s">
        <v>447</v>
      </c>
      <c r="BT11" s="12">
        <v>89119</v>
      </c>
      <c r="BU11" s="12" t="s">
        <v>296</v>
      </c>
      <c r="BV11" s="12" t="s">
        <v>191</v>
      </c>
      <c r="BW11" s="12" t="s">
        <v>191</v>
      </c>
      <c r="BX11" s="12" t="s">
        <v>214</v>
      </c>
      <c r="BY11" s="12" t="s">
        <v>448</v>
      </c>
      <c r="BZ11" s="12" t="s">
        <v>448</v>
      </c>
      <c r="CA11" s="12" t="s">
        <v>449</v>
      </c>
      <c r="CB11" s="12" t="s">
        <v>450</v>
      </c>
      <c r="CC11" s="12" t="s">
        <v>217</v>
      </c>
      <c r="CD11" s="15" t="s">
        <v>451</v>
      </c>
      <c r="CE11" s="12"/>
      <c r="CF11" s="12">
        <v>38150</v>
      </c>
      <c r="CG11" s="12"/>
      <c r="CH11" s="12"/>
      <c r="CI11" s="12"/>
      <c r="CJ11" s="12"/>
      <c r="CK11" s="12"/>
      <c r="CL11" s="12"/>
      <c r="CM11" s="12"/>
      <c r="CN11" s="12"/>
      <c r="CO11" s="12">
        <v>13288</v>
      </c>
      <c r="CP11" s="12"/>
      <c r="CQ11" s="12"/>
      <c r="CR11" s="12"/>
      <c r="CS11" s="12"/>
      <c r="CT11" s="12"/>
      <c r="CU11" s="12"/>
      <c r="CV11" s="12">
        <v>8500</v>
      </c>
      <c r="CW11" s="12"/>
      <c r="CX11" s="12"/>
      <c r="CY11" s="12"/>
      <c r="CZ11" s="12"/>
      <c r="DA11" s="12"/>
      <c r="DB11" s="12"/>
      <c r="DC11" s="12"/>
      <c r="DD11" s="12"/>
      <c r="DE11" s="12"/>
      <c r="DF11" s="12"/>
      <c r="DG11" s="12"/>
      <c r="DH11" s="12"/>
      <c r="DI11" s="12"/>
      <c r="DJ11" s="12"/>
      <c r="DK11" s="12"/>
      <c r="DL11" s="12"/>
      <c r="DM11" s="12"/>
      <c r="DN11" s="12"/>
      <c r="DO11" s="12"/>
      <c r="DP11" s="12"/>
      <c r="DQ11" s="12"/>
      <c r="DR11" s="12"/>
      <c r="DS11" s="12"/>
      <c r="DT11" s="12"/>
      <c r="DU11" s="12"/>
      <c r="DV11" s="12"/>
      <c r="DW11" s="12"/>
      <c r="DX11" s="12"/>
      <c r="DY11" s="12"/>
      <c r="DZ11" s="12"/>
      <c r="EA11" s="12"/>
      <c r="EB11" s="12"/>
      <c r="EC11" s="12"/>
      <c r="ED11" s="12"/>
      <c r="EE11" s="12"/>
      <c r="EF11" s="12"/>
      <c r="EG11" s="12"/>
      <c r="EH11" s="12"/>
      <c r="EI11" s="12"/>
      <c r="EJ11" s="12"/>
      <c r="EK11" s="12"/>
      <c r="EL11" s="12"/>
      <c r="EM11" s="12" t="s">
        <v>219</v>
      </c>
      <c r="EN11" s="12"/>
      <c r="EO11" s="12"/>
      <c r="EP11" s="12"/>
      <c r="EQ11" s="12"/>
      <c r="ER11" s="12"/>
      <c r="ES11" s="12"/>
      <c r="ET11" s="12"/>
      <c r="EU11" s="12"/>
      <c r="EV11" s="12"/>
      <c r="EW11" s="12"/>
      <c r="EX11" s="12"/>
      <c r="EY11" s="12"/>
      <c r="EZ11" s="12"/>
      <c r="FA11" s="12"/>
      <c r="FB11" s="12"/>
      <c r="FC11" s="12"/>
      <c r="FD11" s="12"/>
      <c r="FE11" s="12"/>
      <c r="FF11" s="12"/>
      <c r="FG11" s="12"/>
      <c r="FH11" s="12"/>
      <c r="FI11" s="12"/>
      <c r="FJ11" s="12"/>
      <c r="FK11" s="12"/>
      <c r="FL11" s="12"/>
      <c r="FM11" s="12"/>
      <c r="FN11" s="12"/>
      <c r="FO11" s="12"/>
      <c r="FP11" s="12"/>
      <c r="FQ11" s="12"/>
      <c r="FR11" s="12"/>
      <c r="FS11" s="12"/>
      <c r="FT11" s="12"/>
      <c r="FU11" s="12"/>
      <c r="FV11" s="12"/>
      <c r="FW11" s="12"/>
      <c r="FX11" s="12"/>
      <c r="FY11" s="12"/>
      <c r="FZ11" s="12"/>
      <c r="GA11" s="12"/>
      <c r="GB11" s="12"/>
      <c r="GC11" s="12"/>
      <c r="GD11" s="12"/>
      <c r="GE11" s="12"/>
      <c r="GF11" s="12"/>
      <c r="GG11" s="12"/>
      <c r="GH11" s="12"/>
      <c r="GI11" s="12"/>
      <c r="GJ11" s="12"/>
      <c r="GK11" s="12"/>
      <c r="GL11" s="12"/>
      <c r="GM11" s="12"/>
      <c r="GN11" s="12"/>
      <c r="GO11" s="12"/>
      <c r="GP11" s="12"/>
      <c r="GQ11" s="12"/>
      <c r="GR11" s="12"/>
      <c r="GS11" s="12"/>
      <c r="GT11" s="12"/>
      <c r="GU11" s="12" t="s">
        <v>452</v>
      </c>
      <c r="GV11" s="12"/>
      <c r="GW11" s="12"/>
      <c r="GX11" s="12"/>
      <c r="GY11" s="12"/>
      <c r="GZ11" s="12"/>
      <c r="HA11" s="12"/>
      <c r="HB11" s="12"/>
      <c r="HC11" s="12"/>
      <c r="HD11" s="12"/>
      <c r="HE11" s="12"/>
      <c r="HF11" s="12"/>
      <c r="HG11" s="12"/>
      <c r="HH11" s="12"/>
      <c r="HI11" s="12"/>
      <c r="HJ11" s="12"/>
      <c r="HK11" s="12"/>
      <c r="HL11" s="12"/>
      <c r="HM11" s="12"/>
      <c r="HN11" s="12"/>
      <c r="HO11" s="12"/>
      <c r="HP11" s="12"/>
      <c r="HQ11" s="12"/>
      <c r="HR11" s="12"/>
      <c r="HS11" s="12"/>
      <c r="HT11" s="12"/>
      <c r="HU11" s="12"/>
      <c r="HV11" s="12"/>
      <c r="HW11" s="12"/>
      <c r="HX11" s="12"/>
      <c r="HY11" s="12"/>
      <c r="HZ11" s="12"/>
      <c r="IA11" s="12"/>
      <c r="IB11" s="12"/>
      <c r="IC11" s="12"/>
      <c r="ID11" s="12"/>
      <c r="IE11" s="12"/>
      <c r="IF11" s="12"/>
      <c r="IG11" s="12"/>
      <c r="IH11" s="12"/>
      <c r="II11" s="12"/>
      <c r="IJ11" s="12"/>
      <c r="IK11" s="12"/>
      <c r="IL11" s="12"/>
      <c r="IM11" s="12"/>
      <c r="IN11" s="12"/>
      <c r="IO11" s="12"/>
      <c r="IP11" s="12"/>
      <c r="IQ11" s="12"/>
      <c r="IR11" s="12"/>
      <c r="IS11" s="12"/>
      <c r="IT11" s="12"/>
      <c r="IU11" s="12"/>
      <c r="IV11" s="12"/>
      <c r="IW11" s="12"/>
      <c r="IX11" s="12"/>
      <c r="IY11" s="22">
        <v>44284.365011574075</v>
      </c>
      <c r="IZ11" s="12" t="s">
        <v>453</v>
      </c>
      <c r="JA11" s="12"/>
      <c r="JB11" s="12"/>
      <c r="JC11" s="12"/>
      <c r="JD11" s="12"/>
      <c r="JE11" s="12"/>
      <c r="JF11" s="12"/>
      <c r="JG11" s="12"/>
      <c r="JH11" s="12"/>
      <c r="JI11" s="12"/>
      <c r="JJ11" s="12"/>
      <c r="JK11" s="12"/>
      <c r="JL11" s="12"/>
      <c r="JM11" s="12"/>
      <c r="JN11" s="12"/>
      <c r="JO11" s="12"/>
      <c r="JP11" s="12"/>
      <c r="JQ11" s="12"/>
      <c r="JR11" s="12"/>
      <c r="JS11" s="12"/>
      <c r="JT11" s="12"/>
      <c r="JU11" s="12"/>
      <c r="JV11" s="12"/>
      <c r="JW11" s="12"/>
      <c r="JX11" s="12"/>
      <c r="JY11" s="12"/>
      <c r="JZ11" s="12"/>
      <c r="KA11" s="12"/>
      <c r="KB11" s="12"/>
      <c r="KC11" s="12"/>
      <c r="KD11" s="12"/>
      <c r="KE11" s="12"/>
      <c r="KF11" s="12"/>
      <c r="KG11" s="12"/>
      <c r="KH11" s="12"/>
      <c r="KI11" s="12"/>
      <c r="KJ11" s="12"/>
      <c r="KK11" s="12"/>
      <c r="KL11" s="12"/>
      <c r="KM11" s="12"/>
      <c r="KN11" s="12"/>
      <c r="KO11" s="12"/>
      <c r="KP11" s="12"/>
    </row>
    <row r="12" spans="1:302" ht="25.15" customHeight="1" x14ac:dyDescent="0.25">
      <c r="A12" s="12">
        <v>3295</v>
      </c>
      <c r="B12" s="12">
        <v>346957</v>
      </c>
      <c r="C12" s="12"/>
      <c r="D12" s="12"/>
      <c r="E12" s="12" t="s">
        <v>454</v>
      </c>
      <c r="F12" s="12">
        <v>273200</v>
      </c>
      <c r="G12" s="12">
        <v>0</v>
      </c>
      <c r="H12" s="12" t="s">
        <v>174</v>
      </c>
      <c r="I12" s="12">
        <v>0</v>
      </c>
      <c r="J12" s="12"/>
      <c r="K12" s="12"/>
      <c r="L12" s="12"/>
      <c r="M12" s="12"/>
      <c r="N12" s="12"/>
      <c r="O12" s="12"/>
      <c r="P12" s="12"/>
      <c r="Q12" s="12"/>
      <c r="R12" s="12" t="s">
        <v>428</v>
      </c>
      <c r="S12" s="12">
        <v>136794711</v>
      </c>
      <c r="T12" s="12" t="s">
        <v>429</v>
      </c>
      <c r="U12" s="12" t="s">
        <v>430</v>
      </c>
      <c r="V12" s="12"/>
      <c r="W12" s="12" t="s">
        <v>275</v>
      </c>
      <c r="X12" s="12" t="s">
        <v>180</v>
      </c>
      <c r="Y12" s="12">
        <v>89119</v>
      </c>
      <c r="Z12" s="12"/>
      <c r="AA12" s="12"/>
      <c r="AB12" s="12" t="s">
        <v>431</v>
      </c>
      <c r="AC12" s="12" t="s">
        <v>432</v>
      </c>
      <c r="AD12" s="12" t="s">
        <v>433</v>
      </c>
      <c r="AE12" s="12" t="s">
        <v>434</v>
      </c>
      <c r="AF12" s="12" t="s">
        <v>435</v>
      </c>
      <c r="AG12" s="12" t="s">
        <v>436</v>
      </c>
      <c r="AH12" s="12" t="s">
        <v>437</v>
      </c>
      <c r="AI12" s="12" t="s">
        <v>438</v>
      </c>
      <c r="AJ12" s="12" t="s">
        <v>431</v>
      </c>
      <c r="AK12" s="12" t="s">
        <v>439</v>
      </c>
      <c r="AL12" s="12"/>
      <c r="AM12" s="12"/>
      <c r="AN12" s="12"/>
      <c r="AO12" s="12"/>
      <c r="AP12" s="12"/>
      <c r="AQ12" s="12"/>
      <c r="AR12" s="12"/>
      <c r="AS12" s="12"/>
      <c r="AT12" s="12" t="s">
        <v>190</v>
      </c>
      <c r="AU12" s="12" t="s">
        <v>191</v>
      </c>
      <c r="AV12" s="12" t="s">
        <v>338</v>
      </c>
      <c r="AW12" s="12" t="s">
        <v>191</v>
      </c>
      <c r="AX12" s="12" t="s">
        <v>193</v>
      </c>
      <c r="AY12" s="12" t="s">
        <v>194</v>
      </c>
      <c r="AZ12" s="12" t="s">
        <v>195</v>
      </c>
      <c r="BA12" s="12" t="s">
        <v>194</v>
      </c>
      <c r="BB12" s="12" t="s">
        <v>196</v>
      </c>
      <c r="BC12" s="12" t="s">
        <v>237</v>
      </c>
      <c r="BD12" s="12" t="s">
        <v>454</v>
      </c>
      <c r="BE12" s="12" t="s">
        <v>198</v>
      </c>
      <c r="BF12" s="12" t="s">
        <v>259</v>
      </c>
      <c r="BG12" s="12" t="s">
        <v>240</v>
      </c>
      <c r="BH12" s="12" t="s">
        <v>455</v>
      </c>
      <c r="BI12" s="12" t="s">
        <v>441</v>
      </c>
      <c r="BJ12" s="12" t="s">
        <v>203</v>
      </c>
      <c r="BK12" s="15" t="s">
        <v>456</v>
      </c>
      <c r="BL12" s="12" t="s">
        <v>457</v>
      </c>
      <c r="BM12" s="12" t="s">
        <v>458</v>
      </c>
      <c r="BN12" s="12" t="s">
        <v>459</v>
      </c>
      <c r="BO12" s="15" t="s">
        <v>460</v>
      </c>
      <c r="BP12" s="12" t="s">
        <v>461</v>
      </c>
      <c r="BQ12" s="18">
        <v>0</v>
      </c>
      <c r="BR12" s="12" t="s">
        <v>462</v>
      </c>
      <c r="BS12" s="12" t="s">
        <v>463</v>
      </c>
      <c r="BT12" s="12">
        <v>89119</v>
      </c>
      <c r="BU12" s="12" t="s">
        <v>212</v>
      </c>
      <c r="BV12" s="12" t="s">
        <v>191</v>
      </c>
      <c r="BW12" s="12" t="s">
        <v>191</v>
      </c>
      <c r="BX12" s="12" t="s">
        <v>214</v>
      </c>
      <c r="BY12" s="12" t="s">
        <v>464</v>
      </c>
      <c r="BZ12" s="12" t="s">
        <v>465</v>
      </c>
      <c r="CA12" s="12" t="s">
        <v>449</v>
      </c>
      <c r="CB12" s="12" t="s">
        <v>448</v>
      </c>
      <c r="CC12" s="12" t="s">
        <v>217</v>
      </c>
      <c r="CD12" s="15" t="s">
        <v>466</v>
      </c>
      <c r="CE12" s="12" t="s">
        <v>219</v>
      </c>
      <c r="CF12" s="12">
        <v>15600</v>
      </c>
      <c r="CG12" s="12">
        <v>7000</v>
      </c>
      <c r="CH12" s="12"/>
      <c r="CI12" s="12">
        <v>10600</v>
      </c>
      <c r="CJ12" s="12">
        <v>240000</v>
      </c>
      <c r="CK12" s="12"/>
      <c r="CL12" s="12"/>
      <c r="CM12" s="12"/>
      <c r="CN12" s="12"/>
      <c r="CO12" s="12"/>
      <c r="CP12" s="12"/>
      <c r="CQ12" s="12"/>
      <c r="CR12" s="12"/>
      <c r="CS12" s="12"/>
      <c r="CT12" s="12"/>
      <c r="CU12" s="12"/>
      <c r="CV12" s="12"/>
      <c r="CW12" s="12"/>
      <c r="CX12" s="12"/>
      <c r="CY12" s="12"/>
      <c r="CZ12" s="12"/>
      <c r="DA12" s="12"/>
      <c r="DB12" s="12"/>
      <c r="DC12" s="12"/>
      <c r="DD12" s="12"/>
      <c r="DE12" s="12"/>
      <c r="DF12" s="12"/>
      <c r="DG12" s="12"/>
      <c r="DH12" s="12"/>
      <c r="DI12" s="12"/>
      <c r="DJ12" s="12"/>
      <c r="DK12" s="12"/>
      <c r="DL12" s="12"/>
      <c r="DM12" s="12"/>
      <c r="DN12" s="12"/>
      <c r="DO12" s="12"/>
      <c r="DP12" s="12"/>
      <c r="DQ12" s="12"/>
      <c r="DR12" s="12"/>
      <c r="DS12" s="12"/>
      <c r="DT12" s="12"/>
      <c r="DU12" s="12"/>
      <c r="DV12" s="12"/>
      <c r="DW12" s="12"/>
      <c r="DX12" s="12"/>
      <c r="DY12" s="12"/>
      <c r="DZ12" s="12"/>
      <c r="EA12" s="12"/>
      <c r="EB12" s="12"/>
      <c r="EC12" s="12"/>
      <c r="ED12" s="12"/>
      <c r="EE12" s="12"/>
      <c r="EF12" s="12"/>
      <c r="EG12" s="12"/>
      <c r="EH12" s="12"/>
      <c r="EI12" s="12"/>
      <c r="EJ12" s="12"/>
      <c r="EK12" s="12"/>
      <c r="EL12" s="12"/>
      <c r="EM12" s="12" t="s">
        <v>219</v>
      </c>
      <c r="EN12" s="12"/>
      <c r="EO12" s="12"/>
      <c r="EP12" s="12"/>
      <c r="EQ12" s="12"/>
      <c r="ER12" s="12"/>
      <c r="ES12" s="12"/>
      <c r="ET12" s="12"/>
      <c r="EU12" s="12"/>
      <c r="EV12" s="12"/>
      <c r="EW12" s="12"/>
      <c r="EX12" s="12"/>
      <c r="EY12" s="12"/>
      <c r="EZ12" s="12"/>
      <c r="FA12" s="12"/>
      <c r="FB12" s="12"/>
      <c r="FC12" s="12"/>
      <c r="FD12" s="12"/>
      <c r="FE12" s="12"/>
      <c r="FF12" s="12"/>
      <c r="FG12" s="12"/>
      <c r="FH12" s="12"/>
      <c r="FI12" s="12"/>
      <c r="FJ12" s="12"/>
      <c r="FK12" s="12"/>
      <c r="FL12" s="12"/>
      <c r="FM12" s="12"/>
      <c r="FN12" s="12"/>
      <c r="FO12" s="12"/>
      <c r="FP12" s="12"/>
      <c r="FQ12" s="12"/>
      <c r="FR12" s="12"/>
      <c r="FS12" s="12"/>
      <c r="FT12" s="12"/>
      <c r="FU12" s="12"/>
      <c r="FV12" s="12"/>
      <c r="FW12" s="12"/>
      <c r="FX12" s="12"/>
      <c r="FY12" s="12"/>
      <c r="FZ12" s="12"/>
      <c r="GA12" s="12"/>
      <c r="GB12" s="12"/>
      <c r="GC12" s="12"/>
      <c r="GD12" s="12"/>
      <c r="GE12" s="12"/>
      <c r="GF12" s="12"/>
      <c r="GG12" s="12"/>
      <c r="GH12" s="12"/>
      <c r="GI12" s="12"/>
      <c r="GJ12" s="12"/>
      <c r="GK12" s="12"/>
      <c r="GL12" s="12"/>
      <c r="GM12" s="12"/>
      <c r="GN12" s="12"/>
      <c r="GO12" s="12"/>
      <c r="GP12" s="12"/>
      <c r="GQ12" s="12"/>
      <c r="GR12" s="12"/>
      <c r="GS12" s="12"/>
      <c r="GT12" s="12"/>
      <c r="GU12" s="12" t="s">
        <v>467</v>
      </c>
      <c r="GV12" s="12"/>
      <c r="GW12" s="12"/>
      <c r="GX12" s="12"/>
      <c r="GY12" s="12"/>
      <c r="GZ12" s="12"/>
      <c r="HA12" s="12"/>
      <c r="HB12" s="12"/>
      <c r="HC12" s="12"/>
      <c r="HD12" s="12"/>
      <c r="HE12" s="12"/>
      <c r="HF12" s="12"/>
      <c r="HG12" s="12"/>
      <c r="HH12" s="12"/>
      <c r="HI12" s="12"/>
      <c r="HJ12" s="12"/>
      <c r="HK12" s="12"/>
      <c r="HL12" s="12"/>
      <c r="HM12" s="12"/>
      <c r="HN12" s="12"/>
      <c r="HO12" s="12"/>
      <c r="HP12" s="12"/>
      <c r="HQ12" s="12"/>
      <c r="HR12" s="12"/>
      <c r="HS12" s="12"/>
      <c r="HT12" s="12"/>
      <c r="HU12" s="12"/>
      <c r="HV12" s="12"/>
      <c r="HW12" s="12"/>
      <c r="HX12" s="12"/>
      <c r="HY12" s="12"/>
      <c r="HZ12" s="12"/>
      <c r="IA12" s="12"/>
      <c r="IB12" s="12"/>
      <c r="IC12" s="12"/>
      <c r="ID12" s="12"/>
      <c r="IE12" s="12"/>
      <c r="IF12" s="12"/>
      <c r="IG12" s="12"/>
      <c r="IH12" s="12"/>
      <c r="II12" s="12"/>
      <c r="IJ12" s="12"/>
      <c r="IK12" s="12"/>
      <c r="IL12" s="12"/>
      <c r="IM12" s="12"/>
      <c r="IN12" s="12"/>
      <c r="IO12" s="12"/>
      <c r="IP12" s="12"/>
      <c r="IQ12" s="12"/>
      <c r="IR12" s="12"/>
      <c r="IS12" s="12"/>
      <c r="IT12" s="12"/>
      <c r="IU12" s="12"/>
      <c r="IV12" s="12"/>
      <c r="IW12" s="12"/>
      <c r="IX12" s="12"/>
      <c r="IY12" s="22">
        <v>44284.422256944446</v>
      </c>
      <c r="IZ12" s="12" t="s">
        <v>468</v>
      </c>
      <c r="JA12" s="12"/>
      <c r="JB12" s="12"/>
      <c r="JC12" s="12"/>
      <c r="JD12" s="12"/>
      <c r="JE12" s="12"/>
      <c r="JF12" s="12"/>
      <c r="JG12" s="12"/>
      <c r="JH12" s="12"/>
      <c r="JI12" s="12"/>
      <c r="JJ12" s="12"/>
      <c r="JK12" s="12"/>
      <c r="JL12" s="12"/>
      <c r="JM12" s="12"/>
      <c r="JN12" s="12"/>
      <c r="JO12" s="12"/>
      <c r="JP12" s="12"/>
      <c r="JQ12" s="12"/>
      <c r="JR12" s="12"/>
      <c r="JS12" s="12"/>
      <c r="JT12" s="12"/>
      <c r="JU12" s="12"/>
      <c r="JV12" s="12"/>
      <c r="JW12" s="12"/>
      <c r="JX12" s="12"/>
      <c r="JY12" s="12"/>
      <c r="JZ12" s="12"/>
      <c r="KA12" s="12"/>
      <c r="KB12" s="12"/>
      <c r="KC12" s="12"/>
      <c r="KD12" s="12"/>
      <c r="KE12" s="12"/>
      <c r="KF12" s="12"/>
      <c r="KG12" s="12"/>
      <c r="KH12" s="12"/>
      <c r="KI12" s="12"/>
      <c r="KJ12" s="12"/>
      <c r="KK12" s="12"/>
      <c r="KL12" s="12"/>
      <c r="KM12" s="12"/>
      <c r="KN12" s="12"/>
      <c r="KO12" s="12"/>
      <c r="KP12" s="12"/>
    </row>
    <row r="13" spans="1:302" ht="25.15" customHeight="1" x14ac:dyDescent="0.25">
      <c r="A13" s="12">
        <v>3295</v>
      </c>
      <c r="B13" s="12">
        <v>347311</v>
      </c>
      <c r="C13" s="12" t="s">
        <v>469</v>
      </c>
      <c r="D13" s="12"/>
      <c r="E13" s="12" t="s">
        <v>470</v>
      </c>
      <c r="F13" s="12">
        <v>393750</v>
      </c>
      <c r="G13" s="12">
        <v>0</v>
      </c>
      <c r="H13" s="12" t="s">
        <v>174</v>
      </c>
      <c r="I13" s="12">
        <v>0</v>
      </c>
      <c r="J13" s="12"/>
      <c r="K13" s="12"/>
      <c r="L13" s="12"/>
      <c r="M13" s="12"/>
      <c r="N13" s="12"/>
      <c r="O13" s="12"/>
      <c r="P13" s="12"/>
      <c r="Q13" s="12"/>
      <c r="R13" s="12" t="s">
        <v>428</v>
      </c>
      <c r="S13" s="12">
        <v>136794711</v>
      </c>
      <c r="T13" s="12" t="s">
        <v>429</v>
      </c>
      <c r="U13" s="12" t="s">
        <v>430</v>
      </c>
      <c r="V13" s="12"/>
      <c r="W13" s="12" t="s">
        <v>275</v>
      </c>
      <c r="X13" s="12" t="s">
        <v>180</v>
      </c>
      <c r="Y13" s="12">
        <v>89119</v>
      </c>
      <c r="Z13" s="12"/>
      <c r="AA13" s="12"/>
      <c r="AB13" s="12" t="s">
        <v>431</v>
      </c>
      <c r="AC13" s="12" t="s">
        <v>432</v>
      </c>
      <c r="AD13" s="12" t="s">
        <v>433</v>
      </c>
      <c r="AE13" s="12" t="s">
        <v>434</v>
      </c>
      <c r="AF13" s="12" t="s">
        <v>435</v>
      </c>
      <c r="AG13" s="12" t="s">
        <v>436</v>
      </c>
      <c r="AH13" s="12" t="s">
        <v>437</v>
      </c>
      <c r="AI13" s="12" t="s">
        <v>438</v>
      </c>
      <c r="AJ13" s="12" t="s">
        <v>431</v>
      </c>
      <c r="AK13" s="12" t="s">
        <v>439</v>
      </c>
      <c r="AL13" s="12"/>
      <c r="AM13" s="12"/>
      <c r="AN13" s="12"/>
      <c r="AO13" s="12"/>
      <c r="AP13" s="12"/>
      <c r="AQ13" s="12"/>
      <c r="AR13" s="12"/>
      <c r="AS13" s="12"/>
      <c r="AT13" s="12" t="s">
        <v>190</v>
      </c>
      <c r="AU13" s="12" t="s">
        <v>191</v>
      </c>
      <c r="AV13" s="12" t="s">
        <v>338</v>
      </c>
      <c r="AW13" s="12" t="s">
        <v>191</v>
      </c>
      <c r="AX13" s="12" t="s">
        <v>193</v>
      </c>
      <c r="AY13" s="12" t="s">
        <v>194</v>
      </c>
      <c r="AZ13" s="12" t="s">
        <v>195</v>
      </c>
      <c r="BA13" s="12" t="s">
        <v>194</v>
      </c>
      <c r="BB13" s="12" t="s">
        <v>196</v>
      </c>
      <c r="BC13" s="12" t="s">
        <v>237</v>
      </c>
      <c r="BD13" s="12" t="s">
        <v>471</v>
      </c>
      <c r="BE13" s="12" t="s">
        <v>198</v>
      </c>
      <c r="BF13" s="12" t="s">
        <v>259</v>
      </c>
      <c r="BG13" s="12" t="s">
        <v>240</v>
      </c>
      <c r="BH13" s="12" t="s">
        <v>472</v>
      </c>
      <c r="BI13" s="12" t="s">
        <v>473</v>
      </c>
      <c r="BJ13" s="12" t="s">
        <v>203</v>
      </c>
      <c r="BK13" s="15" t="s">
        <v>474</v>
      </c>
      <c r="BL13" s="12" t="s">
        <v>475</v>
      </c>
      <c r="BM13" s="12" t="s">
        <v>476</v>
      </c>
      <c r="BN13" s="12" t="s">
        <v>477</v>
      </c>
      <c r="BO13" s="12" t="s">
        <v>478</v>
      </c>
      <c r="BP13" s="12" t="s">
        <v>479</v>
      </c>
      <c r="BQ13" s="18">
        <v>0</v>
      </c>
      <c r="BR13" s="12" t="s">
        <v>480</v>
      </c>
      <c r="BS13" s="12" t="s">
        <v>481</v>
      </c>
      <c r="BT13" s="12">
        <v>89119</v>
      </c>
      <c r="BU13" s="12" t="s">
        <v>212</v>
      </c>
      <c r="BV13" s="12" t="s">
        <v>191</v>
      </c>
      <c r="BW13" s="12" t="s">
        <v>191</v>
      </c>
      <c r="BX13" s="12" t="s">
        <v>214</v>
      </c>
      <c r="BY13" s="12" t="s">
        <v>401</v>
      </c>
      <c r="BZ13" s="12" t="s">
        <v>401</v>
      </c>
      <c r="CA13" s="12" t="s">
        <v>449</v>
      </c>
      <c r="CB13" s="12" t="s">
        <v>448</v>
      </c>
      <c r="CC13" s="12" t="s">
        <v>217</v>
      </c>
      <c r="CD13" s="15" t="s">
        <v>482</v>
      </c>
      <c r="CE13" s="12" t="s">
        <v>219</v>
      </c>
      <c r="CF13" s="12"/>
      <c r="CG13" s="12"/>
      <c r="CH13" s="12">
        <v>198500</v>
      </c>
      <c r="CI13" s="12"/>
      <c r="CJ13" s="12">
        <v>171750</v>
      </c>
      <c r="CK13" s="12"/>
      <c r="CL13" s="12"/>
      <c r="CM13" s="12"/>
      <c r="CN13" s="12"/>
      <c r="CO13" s="12"/>
      <c r="CP13" s="12"/>
      <c r="CQ13" s="12"/>
      <c r="CR13" s="12"/>
      <c r="CS13" s="12"/>
      <c r="CT13" s="12"/>
      <c r="CU13" s="12"/>
      <c r="CV13" s="12"/>
      <c r="CW13" s="12"/>
      <c r="CX13" s="12"/>
      <c r="CY13" s="12"/>
      <c r="CZ13" s="12"/>
      <c r="DA13" s="12"/>
      <c r="DB13" s="12"/>
      <c r="DC13" s="12"/>
      <c r="DD13" s="12"/>
      <c r="DE13" s="12"/>
      <c r="DF13" s="12"/>
      <c r="DG13" s="12"/>
      <c r="DH13" s="12"/>
      <c r="DI13" s="12"/>
      <c r="DJ13" s="12"/>
      <c r="DK13" s="12"/>
      <c r="DL13" s="12"/>
      <c r="DM13" s="12"/>
      <c r="DN13" s="12"/>
      <c r="DO13" s="12"/>
      <c r="DP13" s="12"/>
      <c r="DQ13" s="12"/>
      <c r="DR13" s="12"/>
      <c r="DS13" s="12"/>
      <c r="DT13" s="12"/>
      <c r="DU13" s="12"/>
      <c r="DV13" s="12"/>
      <c r="DW13" s="12"/>
      <c r="DX13" s="12"/>
      <c r="DY13" s="12"/>
      <c r="DZ13" s="12"/>
      <c r="EA13" s="12"/>
      <c r="EB13" s="12"/>
      <c r="EC13" s="12"/>
      <c r="ED13" s="12"/>
      <c r="EE13" s="12"/>
      <c r="EF13" s="12"/>
      <c r="EG13" s="12"/>
      <c r="EH13" s="12"/>
      <c r="EI13" s="12"/>
      <c r="EJ13" s="12"/>
      <c r="EK13" s="12"/>
      <c r="EL13" s="12"/>
      <c r="EM13" s="12" t="s">
        <v>219</v>
      </c>
      <c r="EN13" s="12">
        <v>23500</v>
      </c>
      <c r="EO13" s="12"/>
      <c r="EP13" s="12"/>
      <c r="EQ13" s="12"/>
      <c r="ER13" s="12"/>
      <c r="ES13" s="12"/>
      <c r="ET13" s="12"/>
      <c r="EU13" s="12"/>
      <c r="EV13" s="12"/>
      <c r="EW13" s="12"/>
      <c r="EX13" s="12"/>
      <c r="EY13" s="12"/>
      <c r="EZ13" s="12"/>
      <c r="FA13" s="12"/>
      <c r="FB13" s="12"/>
      <c r="FC13" s="12"/>
      <c r="FD13" s="12"/>
      <c r="FE13" s="12"/>
      <c r="FF13" s="12"/>
      <c r="FG13" s="12"/>
      <c r="FH13" s="12"/>
      <c r="FI13" s="12"/>
      <c r="FJ13" s="12"/>
      <c r="FK13" s="12"/>
      <c r="FL13" s="12"/>
      <c r="FM13" s="12"/>
      <c r="FN13" s="12"/>
      <c r="FO13" s="12"/>
      <c r="FP13" s="12"/>
      <c r="FQ13" s="12"/>
      <c r="FR13" s="12"/>
      <c r="FS13" s="12"/>
      <c r="FT13" s="12"/>
      <c r="FU13" s="12"/>
      <c r="FV13" s="12"/>
      <c r="FW13" s="12"/>
      <c r="FX13" s="12"/>
      <c r="FY13" s="12"/>
      <c r="FZ13" s="12"/>
      <c r="GA13" s="12"/>
      <c r="GB13" s="12"/>
      <c r="GC13" s="12"/>
      <c r="GD13" s="12"/>
      <c r="GE13" s="12"/>
      <c r="GF13" s="12"/>
      <c r="GG13" s="12"/>
      <c r="GH13" s="12"/>
      <c r="GI13" s="12"/>
      <c r="GJ13" s="12"/>
      <c r="GK13" s="12"/>
      <c r="GL13" s="12"/>
      <c r="GM13" s="12"/>
      <c r="GN13" s="12"/>
      <c r="GO13" s="12"/>
      <c r="GP13" s="12"/>
      <c r="GQ13" s="12"/>
      <c r="GR13" s="12"/>
      <c r="GS13" s="12"/>
      <c r="GT13" s="12"/>
      <c r="GU13" s="12" t="s">
        <v>483</v>
      </c>
      <c r="GV13" s="12"/>
      <c r="GW13" s="12"/>
      <c r="GX13" s="12"/>
      <c r="GY13" s="12"/>
      <c r="GZ13" s="12"/>
      <c r="HA13" s="12"/>
      <c r="HB13" s="12"/>
      <c r="HC13" s="12"/>
      <c r="HD13" s="12"/>
      <c r="HE13" s="12"/>
      <c r="HF13" s="12"/>
      <c r="HG13" s="12"/>
      <c r="HH13" s="12"/>
      <c r="HI13" s="12"/>
      <c r="HJ13" s="12"/>
      <c r="HK13" s="12"/>
      <c r="HL13" s="12"/>
      <c r="HM13" s="12"/>
      <c r="HN13" s="12"/>
      <c r="HO13" s="12"/>
      <c r="HP13" s="12"/>
      <c r="HQ13" s="12"/>
      <c r="HR13" s="12"/>
      <c r="HS13" s="12"/>
      <c r="HT13" s="12"/>
      <c r="HU13" s="12"/>
      <c r="HV13" s="12"/>
      <c r="HW13" s="12"/>
      <c r="HX13" s="12"/>
      <c r="HY13" s="12"/>
      <c r="HZ13" s="12"/>
      <c r="IA13" s="12"/>
      <c r="IB13" s="12"/>
      <c r="IC13" s="12"/>
      <c r="ID13" s="12"/>
      <c r="IE13" s="12"/>
      <c r="IF13" s="12"/>
      <c r="IG13" s="12"/>
      <c r="IH13" s="12"/>
      <c r="II13" s="12"/>
      <c r="IJ13" s="12"/>
      <c r="IK13" s="12"/>
      <c r="IL13" s="12"/>
      <c r="IM13" s="12"/>
      <c r="IN13" s="12"/>
      <c r="IO13" s="12"/>
      <c r="IP13" s="12"/>
      <c r="IQ13" s="12"/>
      <c r="IR13" s="12"/>
      <c r="IS13" s="12"/>
      <c r="IT13" s="12"/>
      <c r="IU13" s="12"/>
      <c r="IV13" s="12"/>
      <c r="IW13" s="12"/>
      <c r="IX13" s="12"/>
      <c r="IY13" s="22">
        <v>44284.436886574076</v>
      </c>
      <c r="IZ13" s="12" t="s">
        <v>484</v>
      </c>
      <c r="JA13" s="12"/>
      <c r="JB13" s="12"/>
      <c r="JC13" s="12"/>
      <c r="JD13" s="12"/>
      <c r="JE13" s="12"/>
      <c r="JF13" s="12"/>
      <c r="JG13" s="12"/>
      <c r="JH13" s="12"/>
      <c r="JI13" s="12"/>
      <c r="JJ13" s="12"/>
      <c r="JK13" s="12"/>
      <c r="JL13" s="12"/>
      <c r="JM13" s="12"/>
      <c r="JN13" s="12"/>
      <c r="JO13" s="12"/>
      <c r="JP13" s="12"/>
      <c r="JQ13" s="12"/>
      <c r="JR13" s="12"/>
      <c r="JS13" s="12"/>
      <c r="JT13" s="12"/>
      <c r="JU13" s="12"/>
      <c r="JV13" s="12"/>
      <c r="JW13" s="12"/>
      <c r="JX13" s="12"/>
      <c r="JY13" s="12"/>
      <c r="JZ13" s="12"/>
      <c r="KA13" s="12"/>
      <c r="KB13" s="12"/>
      <c r="KC13" s="12"/>
      <c r="KD13" s="12"/>
      <c r="KE13" s="12"/>
      <c r="KF13" s="12"/>
      <c r="KG13" s="12"/>
      <c r="KH13" s="12"/>
      <c r="KI13" s="12"/>
      <c r="KJ13" s="12"/>
      <c r="KK13" s="12"/>
      <c r="KL13" s="12"/>
      <c r="KM13" s="12"/>
      <c r="KN13" s="12"/>
      <c r="KO13" s="12"/>
      <c r="KP13" s="12"/>
    </row>
    <row r="14" spans="1:302" ht="25.15" customHeight="1" x14ac:dyDescent="0.25">
      <c r="A14" s="12">
        <v>3295</v>
      </c>
      <c r="B14" s="12">
        <v>347057</v>
      </c>
      <c r="C14" s="12" t="s">
        <v>469</v>
      </c>
      <c r="D14" s="12"/>
      <c r="E14" s="12" t="s">
        <v>485</v>
      </c>
      <c r="F14" s="12">
        <v>55450</v>
      </c>
      <c r="G14" s="12">
        <v>0</v>
      </c>
      <c r="H14" s="12" t="s">
        <v>174</v>
      </c>
      <c r="I14" s="12">
        <v>0</v>
      </c>
      <c r="J14" s="12"/>
      <c r="K14" s="12"/>
      <c r="L14" s="12"/>
      <c r="M14" s="12"/>
      <c r="N14" s="12"/>
      <c r="O14" s="12"/>
      <c r="P14" s="12"/>
      <c r="Q14" s="12"/>
      <c r="R14" s="12" t="s">
        <v>428</v>
      </c>
      <c r="S14" s="12">
        <v>136794711</v>
      </c>
      <c r="T14" s="12" t="s">
        <v>429</v>
      </c>
      <c r="U14" s="12" t="s">
        <v>430</v>
      </c>
      <c r="V14" s="12"/>
      <c r="W14" s="12" t="s">
        <v>275</v>
      </c>
      <c r="X14" s="12" t="s">
        <v>180</v>
      </c>
      <c r="Y14" s="12">
        <v>89119</v>
      </c>
      <c r="Z14" s="12"/>
      <c r="AA14" s="12"/>
      <c r="AB14" s="12" t="s">
        <v>431</v>
      </c>
      <c r="AC14" s="12" t="s">
        <v>432</v>
      </c>
      <c r="AD14" s="12" t="s">
        <v>433</v>
      </c>
      <c r="AE14" s="12" t="s">
        <v>434</v>
      </c>
      <c r="AF14" s="12" t="s">
        <v>435</v>
      </c>
      <c r="AG14" s="12" t="s">
        <v>436</v>
      </c>
      <c r="AH14" s="12" t="s">
        <v>437</v>
      </c>
      <c r="AI14" s="12" t="s">
        <v>438</v>
      </c>
      <c r="AJ14" s="12" t="s">
        <v>431</v>
      </c>
      <c r="AK14" s="12" t="s">
        <v>439</v>
      </c>
      <c r="AL14" s="12"/>
      <c r="AM14" s="12"/>
      <c r="AN14" s="12"/>
      <c r="AO14" s="12"/>
      <c r="AP14" s="12"/>
      <c r="AQ14" s="12"/>
      <c r="AR14" s="12"/>
      <c r="AS14" s="12"/>
      <c r="AT14" s="12" t="s">
        <v>190</v>
      </c>
      <c r="AU14" s="12" t="s">
        <v>191</v>
      </c>
      <c r="AV14" s="12" t="s">
        <v>338</v>
      </c>
      <c r="AW14" s="12" t="s">
        <v>191</v>
      </c>
      <c r="AX14" s="12" t="s">
        <v>193</v>
      </c>
      <c r="AY14" s="12" t="s">
        <v>194</v>
      </c>
      <c r="AZ14" s="12" t="s">
        <v>195</v>
      </c>
      <c r="BA14" s="12" t="s">
        <v>194</v>
      </c>
      <c r="BB14" s="12" t="s">
        <v>196</v>
      </c>
      <c r="BC14" s="12" t="s">
        <v>237</v>
      </c>
      <c r="BD14" s="12" t="s">
        <v>485</v>
      </c>
      <c r="BE14" s="12" t="s">
        <v>198</v>
      </c>
      <c r="BF14" s="12" t="s">
        <v>259</v>
      </c>
      <c r="BG14" s="12" t="s">
        <v>286</v>
      </c>
      <c r="BH14" s="12" t="s">
        <v>201</v>
      </c>
      <c r="BI14" s="12" t="s">
        <v>473</v>
      </c>
      <c r="BJ14" s="12" t="s">
        <v>486</v>
      </c>
      <c r="BK14" s="15" t="s">
        <v>487</v>
      </c>
      <c r="BL14" s="12" t="s">
        <v>488</v>
      </c>
      <c r="BM14" s="12" t="s">
        <v>489</v>
      </c>
      <c r="BN14" s="12" t="s">
        <v>490</v>
      </c>
      <c r="BO14" s="12" t="s">
        <v>491</v>
      </c>
      <c r="BP14" s="12" t="s">
        <v>492</v>
      </c>
      <c r="BQ14" s="18">
        <v>0</v>
      </c>
      <c r="BR14" s="12" t="s">
        <v>493</v>
      </c>
      <c r="BS14" s="12" t="s">
        <v>494</v>
      </c>
      <c r="BT14" s="12">
        <v>89119</v>
      </c>
      <c r="BU14" s="12" t="s">
        <v>212</v>
      </c>
      <c r="BV14" s="12" t="s">
        <v>191</v>
      </c>
      <c r="BW14" s="12" t="s">
        <v>191</v>
      </c>
      <c r="BX14" s="12" t="s">
        <v>214</v>
      </c>
      <c r="BY14" s="12" t="s">
        <v>401</v>
      </c>
      <c r="BZ14" s="12" t="s">
        <v>251</v>
      </c>
      <c r="CA14" s="12" t="s">
        <v>449</v>
      </c>
      <c r="CB14" s="12" t="s">
        <v>251</v>
      </c>
      <c r="CC14" s="12" t="s">
        <v>217</v>
      </c>
      <c r="CD14" s="15" t="s">
        <v>495</v>
      </c>
      <c r="CE14" s="12" t="s">
        <v>219</v>
      </c>
      <c r="CF14" s="12"/>
      <c r="CG14" s="12"/>
      <c r="CH14" s="12"/>
      <c r="CI14" s="12">
        <v>55450</v>
      </c>
      <c r="CJ14" s="12"/>
      <c r="CK14" s="12"/>
      <c r="CL14" s="12"/>
      <c r="CM14" s="12"/>
      <c r="CN14" s="12"/>
      <c r="CO14" s="12"/>
      <c r="CP14" s="12"/>
      <c r="CQ14" s="12"/>
      <c r="CR14" s="12"/>
      <c r="CS14" s="12"/>
      <c r="CT14" s="12"/>
      <c r="CU14" s="12"/>
      <c r="CV14" s="12"/>
      <c r="CW14" s="12"/>
      <c r="CX14" s="12"/>
      <c r="CY14" s="12"/>
      <c r="CZ14" s="12"/>
      <c r="DA14" s="12"/>
      <c r="DB14" s="12"/>
      <c r="DC14" s="12"/>
      <c r="DD14" s="12"/>
      <c r="DE14" s="12"/>
      <c r="DF14" s="12"/>
      <c r="DG14" s="12"/>
      <c r="DH14" s="12"/>
      <c r="DI14" s="12"/>
      <c r="DJ14" s="12"/>
      <c r="DK14" s="12"/>
      <c r="DL14" s="12"/>
      <c r="DM14" s="12"/>
      <c r="DN14" s="12"/>
      <c r="DO14" s="12"/>
      <c r="DP14" s="12"/>
      <c r="DQ14" s="12"/>
      <c r="DR14" s="12"/>
      <c r="DS14" s="12"/>
      <c r="DT14" s="12"/>
      <c r="DU14" s="12"/>
      <c r="DV14" s="12"/>
      <c r="DW14" s="12"/>
      <c r="DX14" s="12"/>
      <c r="DY14" s="12"/>
      <c r="DZ14" s="12"/>
      <c r="EA14" s="12"/>
      <c r="EB14" s="12"/>
      <c r="EC14" s="12"/>
      <c r="ED14" s="12"/>
      <c r="EE14" s="12"/>
      <c r="EF14" s="12"/>
      <c r="EG14" s="12"/>
      <c r="EH14" s="12"/>
      <c r="EI14" s="12"/>
      <c r="EJ14" s="12"/>
      <c r="EK14" s="12"/>
      <c r="EL14" s="12"/>
      <c r="EM14" s="12" t="s">
        <v>219</v>
      </c>
      <c r="EN14" s="12"/>
      <c r="EO14" s="12"/>
      <c r="EP14" s="12"/>
      <c r="EQ14" s="12"/>
      <c r="ER14" s="12"/>
      <c r="ES14" s="12"/>
      <c r="ET14" s="12"/>
      <c r="EU14" s="12"/>
      <c r="EV14" s="12"/>
      <c r="EW14" s="12"/>
      <c r="EX14" s="12"/>
      <c r="EY14" s="12"/>
      <c r="EZ14" s="12"/>
      <c r="FA14" s="12"/>
      <c r="FB14" s="12"/>
      <c r="FC14" s="12"/>
      <c r="FD14" s="12"/>
      <c r="FE14" s="12"/>
      <c r="FF14" s="12"/>
      <c r="FG14" s="12"/>
      <c r="FH14" s="12"/>
      <c r="FI14" s="12"/>
      <c r="FJ14" s="12"/>
      <c r="FK14" s="12"/>
      <c r="FL14" s="12"/>
      <c r="FM14" s="12"/>
      <c r="FN14" s="12"/>
      <c r="FO14" s="12"/>
      <c r="FP14" s="12"/>
      <c r="FQ14" s="12"/>
      <c r="FR14" s="12"/>
      <c r="FS14" s="12"/>
      <c r="FT14" s="12"/>
      <c r="FU14" s="12"/>
      <c r="FV14" s="12"/>
      <c r="FW14" s="12"/>
      <c r="FX14" s="12"/>
      <c r="FY14" s="12"/>
      <c r="FZ14" s="12"/>
      <c r="GA14" s="12"/>
      <c r="GB14" s="12"/>
      <c r="GC14" s="12"/>
      <c r="GD14" s="12"/>
      <c r="GE14" s="12"/>
      <c r="GF14" s="12"/>
      <c r="GG14" s="12"/>
      <c r="GH14" s="12"/>
      <c r="GI14" s="12"/>
      <c r="GJ14" s="12"/>
      <c r="GK14" s="12"/>
      <c r="GL14" s="12"/>
      <c r="GM14" s="12"/>
      <c r="GN14" s="12"/>
      <c r="GO14" s="12"/>
      <c r="GP14" s="12"/>
      <c r="GQ14" s="12"/>
      <c r="GR14" s="12"/>
      <c r="GS14" s="12"/>
      <c r="GT14" s="12"/>
      <c r="GU14" s="12" t="s">
        <v>496</v>
      </c>
      <c r="GV14" s="12"/>
      <c r="GW14" s="12"/>
      <c r="GX14" s="12"/>
      <c r="GY14" s="12"/>
      <c r="GZ14" s="12"/>
      <c r="HA14" s="12"/>
      <c r="HB14" s="12"/>
      <c r="HC14" s="12"/>
      <c r="HD14" s="12"/>
      <c r="HE14" s="12"/>
      <c r="HF14" s="12"/>
      <c r="HG14" s="12"/>
      <c r="HH14" s="12"/>
      <c r="HI14" s="12"/>
      <c r="HJ14" s="12"/>
      <c r="HK14" s="12"/>
      <c r="HL14" s="12"/>
      <c r="HM14" s="12"/>
      <c r="HN14" s="12"/>
      <c r="HO14" s="12"/>
      <c r="HP14" s="12"/>
      <c r="HQ14" s="12"/>
      <c r="HR14" s="12"/>
      <c r="HS14" s="12"/>
      <c r="HT14" s="12"/>
      <c r="HU14" s="12"/>
      <c r="HV14" s="12"/>
      <c r="HW14" s="12"/>
      <c r="HX14" s="12"/>
      <c r="HY14" s="12"/>
      <c r="HZ14" s="12"/>
      <c r="IA14" s="12"/>
      <c r="IB14" s="12"/>
      <c r="IC14" s="12"/>
      <c r="ID14" s="12"/>
      <c r="IE14" s="12"/>
      <c r="IF14" s="12"/>
      <c r="IG14" s="12"/>
      <c r="IH14" s="12"/>
      <c r="II14" s="12"/>
      <c r="IJ14" s="12"/>
      <c r="IK14" s="12"/>
      <c r="IL14" s="12"/>
      <c r="IM14" s="12"/>
      <c r="IN14" s="12"/>
      <c r="IO14" s="12"/>
      <c r="IP14" s="12"/>
      <c r="IQ14" s="12"/>
      <c r="IR14" s="12"/>
      <c r="IS14" s="12"/>
      <c r="IT14" s="12"/>
      <c r="IU14" s="12"/>
      <c r="IV14" s="12"/>
      <c r="IW14" s="12"/>
      <c r="IX14" s="12"/>
      <c r="IY14" s="22">
        <v>44284.440578703703</v>
      </c>
      <c r="IZ14" s="12" t="s">
        <v>497</v>
      </c>
      <c r="JA14" s="12"/>
      <c r="JB14" s="12"/>
      <c r="JC14" s="12"/>
      <c r="JD14" s="12"/>
      <c r="JE14" s="12"/>
      <c r="JF14" s="12"/>
      <c r="JG14" s="12"/>
      <c r="JH14" s="12"/>
      <c r="JI14" s="12"/>
      <c r="JJ14" s="12"/>
      <c r="JK14" s="12"/>
      <c r="JL14" s="12"/>
      <c r="JM14" s="12"/>
      <c r="JN14" s="12"/>
      <c r="JO14" s="12"/>
      <c r="JP14" s="12"/>
      <c r="JQ14" s="12"/>
      <c r="JR14" s="12"/>
      <c r="JS14" s="12"/>
      <c r="JT14" s="12"/>
      <c r="JU14" s="12"/>
      <c r="JV14" s="12"/>
      <c r="JW14" s="12"/>
      <c r="JX14" s="12"/>
      <c r="JY14" s="12"/>
      <c r="JZ14" s="12"/>
      <c r="KA14" s="12"/>
      <c r="KB14" s="12"/>
      <c r="KC14" s="12"/>
      <c r="KD14" s="12"/>
      <c r="KE14" s="12"/>
      <c r="KF14" s="12"/>
      <c r="KG14" s="12"/>
      <c r="KH14" s="12"/>
      <c r="KI14" s="12"/>
      <c r="KJ14" s="12"/>
      <c r="KK14" s="12"/>
      <c r="KL14" s="12"/>
      <c r="KM14" s="12"/>
      <c r="KN14" s="12"/>
      <c r="KO14" s="12"/>
      <c r="KP14" s="12"/>
    </row>
    <row r="15" spans="1:302" ht="25.15" customHeight="1" x14ac:dyDescent="0.25">
      <c r="A15" s="12">
        <v>3295</v>
      </c>
      <c r="B15" s="12">
        <v>346292</v>
      </c>
      <c r="C15" s="12"/>
      <c r="D15" s="12"/>
      <c r="E15" s="12" t="s">
        <v>498</v>
      </c>
      <c r="F15" s="12">
        <v>30000</v>
      </c>
      <c r="G15" s="12">
        <v>0</v>
      </c>
      <c r="H15" s="12" t="s">
        <v>174</v>
      </c>
      <c r="I15" s="12">
        <v>0</v>
      </c>
      <c r="J15" s="12"/>
      <c r="K15" s="12"/>
      <c r="L15" s="12"/>
      <c r="M15" s="12"/>
      <c r="N15" s="12"/>
      <c r="O15" s="12"/>
      <c r="P15" s="12"/>
      <c r="Q15" s="12"/>
      <c r="R15" s="12" t="s">
        <v>428</v>
      </c>
      <c r="S15" s="12">
        <v>136794711</v>
      </c>
      <c r="T15" s="12" t="s">
        <v>429</v>
      </c>
      <c r="U15" s="12" t="s">
        <v>430</v>
      </c>
      <c r="V15" s="12"/>
      <c r="W15" s="12" t="s">
        <v>275</v>
      </c>
      <c r="X15" s="12" t="s">
        <v>180</v>
      </c>
      <c r="Y15" s="12">
        <v>89119</v>
      </c>
      <c r="Z15" s="12"/>
      <c r="AA15" s="12"/>
      <c r="AB15" s="12" t="s">
        <v>431</v>
      </c>
      <c r="AC15" s="12" t="s">
        <v>432</v>
      </c>
      <c r="AD15" s="12" t="s">
        <v>433</v>
      </c>
      <c r="AE15" s="12" t="s">
        <v>434</v>
      </c>
      <c r="AF15" s="12" t="s">
        <v>435</v>
      </c>
      <c r="AG15" s="12" t="s">
        <v>436</v>
      </c>
      <c r="AH15" s="12" t="s">
        <v>437</v>
      </c>
      <c r="AI15" s="12" t="s">
        <v>438</v>
      </c>
      <c r="AJ15" s="12" t="s">
        <v>431</v>
      </c>
      <c r="AK15" s="12" t="s">
        <v>439</v>
      </c>
      <c r="AL15" s="12"/>
      <c r="AM15" s="12"/>
      <c r="AN15" s="12"/>
      <c r="AO15" s="12"/>
      <c r="AP15" s="12"/>
      <c r="AQ15" s="12"/>
      <c r="AR15" s="12"/>
      <c r="AS15" s="12"/>
      <c r="AT15" s="12" t="s">
        <v>190</v>
      </c>
      <c r="AU15" s="12" t="s">
        <v>191</v>
      </c>
      <c r="AV15" s="12" t="s">
        <v>338</v>
      </c>
      <c r="AW15" s="12" t="s">
        <v>191</v>
      </c>
      <c r="AX15" s="12" t="s">
        <v>193</v>
      </c>
      <c r="AY15" s="12" t="s">
        <v>194</v>
      </c>
      <c r="AZ15" s="12" t="s">
        <v>195</v>
      </c>
      <c r="BA15" s="12" t="s">
        <v>194</v>
      </c>
      <c r="BB15" s="12" t="s">
        <v>196</v>
      </c>
      <c r="BC15" s="12" t="s">
        <v>237</v>
      </c>
      <c r="BD15" s="12" t="s">
        <v>499</v>
      </c>
      <c r="BE15" s="12" t="s">
        <v>258</v>
      </c>
      <c r="BF15" s="12" t="s">
        <v>259</v>
      </c>
      <c r="BG15" s="12" t="s">
        <v>240</v>
      </c>
      <c r="BH15" s="12" t="s">
        <v>201</v>
      </c>
      <c r="BI15" s="12" t="s">
        <v>441</v>
      </c>
      <c r="BJ15" s="12" t="s">
        <v>203</v>
      </c>
      <c r="BK15" s="15" t="s">
        <v>317</v>
      </c>
      <c r="BL15" s="12" t="s">
        <v>401</v>
      </c>
      <c r="BM15" s="12" t="s">
        <v>500</v>
      </c>
      <c r="BN15" s="12" t="s">
        <v>501</v>
      </c>
      <c r="BO15" s="12" t="s">
        <v>502</v>
      </c>
      <c r="BP15" s="12" t="s">
        <v>503</v>
      </c>
      <c r="BQ15" s="18">
        <v>0</v>
      </c>
      <c r="BR15" s="12" t="s">
        <v>504</v>
      </c>
      <c r="BS15" s="12" t="s">
        <v>505</v>
      </c>
      <c r="BT15" s="12">
        <v>89119</v>
      </c>
      <c r="BU15" s="12" t="s">
        <v>296</v>
      </c>
      <c r="BV15" s="12" t="s">
        <v>191</v>
      </c>
      <c r="BW15" s="12" t="s">
        <v>191</v>
      </c>
      <c r="BX15" s="12" t="s">
        <v>214</v>
      </c>
      <c r="BY15" s="12" t="s">
        <v>401</v>
      </c>
      <c r="BZ15" s="12" t="s">
        <v>401</v>
      </c>
      <c r="CA15" s="12" t="s">
        <v>449</v>
      </c>
      <c r="CB15" s="15" t="s">
        <v>506</v>
      </c>
      <c r="CC15" s="12" t="s">
        <v>217</v>
      </c>
      <c r="CD15" s="15" t="s">
        <v>507</v>
      </c>
      <c r="CE15" s="12" t="s">
        <v>219</v>
      </c>
      <c r="CF15" s="12"/>
      <c r="CG15" s="12"/>
      <c r="CH15" s="12"/>
      <c r="CI15" s="12">
        <v>15000</v>
      </c>
      <c r="CJ15" s="12">
        <v>15000</v>
      </c>
      <c r="CK15" s="12"/>
      <c r="CL15" s="12"/>
      <c r="CM15" s="12"/>
      <c r="CN15" s="12"/>
      <c r="CO15" s="12"/>
      <c r="CP15" s="12"/>
      <c r="CQ15" s="12"/>
      <c r="CR15" s="12"/>
      <c r="CS15" s="12"/>
      <c r="CT15" s="12"/>
      <c r="CU15" s="12"/>
      <c r="CV15" s="12"/>
      <c r="CW15" s="12"/>
      <c r="CX15" s="12"/>
      <c r="CY15" s="12"/>
      <c r="CZ15" s="12"/>
      <c r="DA15" s="12"/>
      <c r="DB15" s="12"/>
      <c r="DC15" s="12"/>
      <c r="DD15" s="12"/>
      <c r="DE15" s="12"/>
      <c r="DF15" s="12"/>
      <c r="DG15" s="12"/>
      <c r="DH15" s="12"/>
      <c r="DI15" s="12"/>
      <c r="DJ15" s="12"/>
      <c r="DK15" s="12"/>
      <c r="DL15" s="12"/>
      <c r="DM15" s="12"/>
      <c r="DN15" s="12"/>
      <c r="DO15" s="12"/>
      <c r="DP15" s="12"/>
      <c r="DQ15" s="12"/>
      <c r="DR15" s="12"/>
      <c r="DS15" s="12"/>
      <c r="DT15" s="12"/>
      <c r="DU15" s="12"/>
      <c r="DV15" s="12"/>
      <c r="DW15" s="12"/>
      <c r="DX15" s="12"/>
      <c r="DY15" s="12"/>
      <c r="DZ15" s="12"/>
      <c r="EA15" s="12"/>
      <c r="EB15" s="12"/>
      <c r="EC15" s="12"/>
      <c r="ED15" s="12"/>
      <c r="EE15" s="12"/>
      <c r="EF15" s="12"/>
      <c r="EG15" s="12"/>
      <c r="EH15" s="12"/>
      <c r="EI15" s="12"/>
      <c r="EJ15" s="12"/>
      <c r="EK15" s="12"/>
      <c r="EL15" s="12"/>
      <c r="EM15" s="12" t="s">
        <v>219</v>
      </c>
      <c r="EN15" s="12"/>
      <c r="EO15" s="12"/>
      <c r="EP15" s="12"/>
      <c r="EQ15" s="12"/>
      <c r="ER15" s="12"/>
      <c r="ES15" s="12"/>
      <c r="ET15" s="12"/>
      <c r="EU15" s="12"/>
      <c r="EV15" s="12"/>
      <c r="EW15" s="12"/>
      <c r="EX15" s="12"/>
      <c r="EY15" s="12"/>
      <c r="EZ15" s="12"/>
      <c r="FA15" s="12"/>
      <c r="FB15" s="12"/>
      <c r="FC15" s="12"/>
      <c r="FD15" s="12"/>
      <c r="FE15" s="12"/>
      <c r="FF15" s="12"/>
      <c r="FG15" s="12"/>
      <c r="FH15" s="12"/>
      <c r="FI15" s="12"/>
      <c r="FJ15" s="12"/>
      <c r="FK15" s="12"/>
      <c r="FL15" s="12"/>
      <c r="FM15" s="12"/>
      <c r="FN15" s="12"/>
      <c r="FO15" s="12"/>
      <c r="FP15" s="12"/>
      <c r="FQ15" s="12"/>
      <c r="FR15" s="12"/>
      <c r="FS15" s="12"/>
      <c r="FT15" s="12"/>
      <c r="FU15" s="12"/>
      <c r="FV15" s="12"/>
      <c r="FW15" s="12"/>
      <c r="FX15" s="12"/>
      <c r="FY15" s="12"/>
      <c r="FZ15" s="12"/>
      <c r="GA15" s="12"/>
      <c r="GB15" s="12"/>
      <c r="GC15" s="12"/>
      <c r="GD15" s="12"/>
      <c r="GE15" s="12"/>
      <c r="GF15" s="12"/>
      <c r="GG15" s="12"/>
      <c r="GH15" s="12"/>
      <c r="GI15" s="12"/>
      <c r="GJ15" s="12"/>
      <c r="GK15" s="12"/>
      <c r="GL15" s="12"/>
      <c r="GM15" s="12"/>
      <c r="GN15" s="12"/>
      <c r="GO15" s="12"/>
      <c r="GP15" s="12"/>
      <c r="GQ15" s="12"/>
      <c r="GR15" s="12"/>
      <c r="GS15" s="12"/>
      <c r="GT15" s="12"/>
      <c r="GU15" s="12" t="s">
        <v>508</v>
      </c>
      <c r="GV15" s="12"/>
      <c r="GW15" s="12"/>
      <c r="GX15" s="12"/>
      <c r="GY15" s="12"/>
      <c r="GZ15" s="12"/>
      <c r="HA15" s="12"/>
      <c r="HB15" s="12"/>
      <c r="HC15" s="12"/>
      <c r="HD15" s="12"/>
      <c r="HE15" s="12"/>
      <c r="HF15" s="12"/>
      <c r="HG15" s="12"/>
      <c r="HH15" s="12"/>
      <c r="HI15" s="12"/>
      <c r="HJ15" s="12"/>
      <c r="HK15" s="12"/>
      <c r="HL15" s="12"/>
      <c r="HM15" s="12"/>
      <c r="HN15" s="12"/>
      <c r="HO15" s="12"/>
      <c r="HP15" s="12"/>
      <c r="HQ15" s="12"/>
      <c r="HR15" s="12"/>
      <c r="HS15" s="12"/>
      <c r="HT15" s="12"/>
      <c r="HU15" s="12"/>
      <c r="HV15" s="12"/>
      <c r="HW15" s="12"/>
      <c r="HX15" s="12"/>
      <c r="HY15" s="12"/>
      <c r="HZ15" s="12"/>
      <c r="IA15" s="12"/>
      <c r="IB15" s="12"/>
      <c r="IC15" s="12"/>
      <c r="ID15" s="12"/>
      <c r="IE15" s="12"/>
      <c r="IF15" s="12"/>
      <c r="IG15" s="12"/>
      <c r="IH15" s="12"/>
      <c r="II15" s="12"/>
      <c r="IJ15" s="12"/>
      <c r="IK15" s="12"/>
      <c r="IL15" s="12"/>
      <c r="IM15" s="12"/>
      <c r="IN15" s="12"/>
      <c r="IO15" s="12"/>
      <c r="IP15" s="12"/>
      <c r="IQ15" s="12"/>
      <c r="IR15" s="12"/>
      <c r="IS15" s="12"/>
      <c r="IT15" s="12"/>
      <c r="IU15" s="12"/>
      <c r="IV15" s="12"/>
      <c r="IW15" s="12"/>
      <c r="IX15" s="12"/>
      <c r="IY15" s="22">
        <v>44284.485046296293</v>
      </c>
      <c r="IZ15" s="12" t="s">
        <v>509</v>
      </c>
      <c r="JA15" s="12"/>
      <c r="JB15" s="12"/>
      <c r="JC15" s="12"/>
      <c r="JD15" s="12"/>
      <c r="JE15" s="12"/>
      <c r="JF15" s="12"/>
      <c r="JG15" s="12"/>
      <c r="JH15" s="12"/>
      <c r="JI15" s="12"/>
      <c r="JJ15" s="12"/>
      <c r="JK15" s="12"/>
      <c r="JL15" s="12"/>
      <c r="JM15" s="12"/>
      <c r="JN15" s="12"/>
      <c r="JO15" s="12"/>
      <c r="JP15" s="12"/>
      <c r="JQ15" s="12"/>
      <c r="JR15" s="12"/>
      <c r="JS15" s="12"/>
      <c r="JT15" s="12"/>
      <c r="JU15" s="12"/>
      <c r="JV15" s="12"/>
      <c r="JW15" s="12"/>
      <c r="JX15" s="12"/>
      <c r="JY15" s="12"/>
      <c r="JZ15" s="12"/>
      <c r="KA15" s="12"/>
      <c r="KB15" s="12"/>
      <c r="KC15" s="12"/>
      <c r="KD15" s="12"/>
      <c r="KE15" s="12"/>
      <c r="KF15" s="12"/>
      <c r="KG15" s="12"/>
      <c r="KH15" s="12"/>
      <c r="KI15" s="12"/>
      <c r="KJ15" s="12"/>
      <c r="KK15" s="12"/>
      <c r="KL15" s="12"/>
      <c r="KM15" s="12"/>
      <c r="KN15" s="12"/>
      <c r="KO15" s="12"/>
      <c r="KP15" s="12"/>
    </row>
    <row r="16" spans="1:302" ht="25.15" customHeight="1" x14ac:dyDescent="0.25">
      <c r="A16" s="12">
        <v>3295</v>
      </c>
      <c r="B16" s="12">
        <v>345656</v>
      </c>
      <c r="C16" s="12"/>
      <c r="D16" s="12"/>
      <c r="E16" s="12" t="s">
        <v>510</v>
      </c>
      <c r="F16" s="12">
        <v>33000</v>
      </c>
      <c r="G16" s="12">
        <v>0</v>
      </c>
      <c r="H16" s="12" t="s">
        <v>174</v>
      </c>
      <c r="I16" s="12">
        <v>0</v>
      </c>
      <c r="J16" s="12"/>
      <c r="K16" s="12"/>
      <c r="L16" s="12"/>
      <c r="M16" s="12"/>
      <c r="N16" s="12"/>
      <c r="O16" s="12"/>
      <c r="P16" s="12"/>
      <c r="Q16" s="12"/>
      <c r="R16" s="12" t="s">
        <v>428</v>
      </c>
      <c r="S16" s="12">
        <v>136794711</v>
      </c>
      <c r="T16" s="12" t="s">
        <v>429</v>
      </c>
      <c r="U16" s="12" t="s">
        <v>430</v>
      </c>
      <c r="V16" s="12"/>
      <c r="W16" s="12" t="s">
        <v>275</v>
      </c>
      <c r="X16" s="12" t="s">
        <v>180</v>
      </c>
      <c r="Y16" s="12">
        <v>89119</v>
      </c>
      <c r="Z16" s="12"/>
      <c r="AA16" s="12"/>
      <c r="AB16" s="12" t="s">
        <v>431</v>
      </c>
      <c r="AC16" s="12" t="s">
        <v>432</v>
      </c>
      <c r="AD16" s="12" t="s">
        <v>433</v>
      </c>
      <c r="AE16" s="12" t="s">
        <v>434</v>
      </c>
      <c r="AF16" s="12" t="s">
        <v>435</v>
      </c>
      <c r="AG16" s="12" t="s">
        <v>436</v>
      </c>
      <c r="AH16" s="12" t="s">
        <v>437</v>
      </c>
      <c r="AI16" s="12" t="s">
        <v>438</v>
      </c>
      <c r="AJ16" s="12" t="s">
        <v>431</v>
      </c>
      <c r="AK16" s="12" t="s">
        <v>439</v>
      </c>
      <c r="AL16" s="12"/>
      <c r="AM16" s="12"/>
      <c r="AN16" s="12"/>
      <c r="AO16" s="12"/>
      <c r="AP16" s="12"/>
      <c r="AQ16" s="12"/>
      <c r="AR16" s="12"/>
      <c r="AS16" s="12"/>
      <c r="AT16" s="12" t="s">
        <v>190</v>
      </c>
      <c r="AU16" s="12" t="s">
        <v>191</v>
      </c>
      <c r="AV16" s="12" t="s">
        <v>338</v>
      </c>
      <c r="AW16" s="12" t="s">
        <v>191</v>
      </c>
      <c r="AX16" s="12" t="s">
        <v>193</v>
      </c>
      <c r="AY16" s="12" t="s">
        <v>194</v>
      </c>
      <c r="AZ16" s="12" t="s">
        <v>195</v>
      </c>
      <c r="BA16" s="12" t="s">
        <v>194</v>
      </c>
      <c r="BB16" s="12" t="s">
        <v>196</v>
      </c>
      <c r="BC16" s="12" t="s">
        <v>237</v>
      </c>
      <c r="BD16" s="12" t="s">
        <v>511</v>
      </c>
      <c r="BE16" s="12" t="s">
        <v>258</v>
      </c>
      <c r="BF16" s="12" t="s">
        <v>259</v>
      </c>
      <c r="BG16" s="12" t="s">
        <v>240</v>
      </c>
      <c r="BH16" s="12" t="s">
        <v>201</v>
      </c>
      <c r="BI16" s="12" t="s">
        <v>441</v>
      </c>
      <c r="BJ16" s="12" t="s">
        <v>203</v>
      </c>
      <c r="BK16" s="15" t="s">
        <v>317</v>
      </c>
      <c r="BL16" s="12" t="s">
        <v>449</v>
      </c>
      <c r="BM16" s="12" t="s">
        <v>512</v>
      </c>
      <c r="BN16" s="12" t="s">
        <v>513</v>
      </c>
      <c r="BO16" s="12" t="s">
        <v>514</v>
      </c>
      <c r="BP16" s="12" t="s">
        <v>515</v>
      </c>
      <c r="BQ16" s="18">
        <v>0</v>
      </c>
      <c r="BR16" s="12" t="s">
        <v>516</v>
      </c>
      <c r="BS16" s="12" t="s">
        <v>517</v>
      </c>
      <c r="BT16" s="12">
        <v>89119</v>
      </c>
      <c r="BU16" s="12" t="s">
        <v>296</v>
      </c>
      <c r="BV16" s="12" t="s">
        <v>191</v>
      </c>
      <c r="BW16" s="12" t="s">
        <v>191</v>
      </c>
      <c r="BX16" s="12" t="s">
        <v>214</v>
      </c>
      <c r="BY16" s="12" t="s">
        <v>401</v>
      </c>
      <c r="BZ16" s="12" t="s">
        <v>401</v>
      </c>
      <c r="CA16" s="12" t="s">
        <v>449</v>
      </c>
      <c r="CB16" s="15" t="s">
        <v>518</v>
      </c>
      <c r="CC16" s="12" t="s">
        <v>217</v>
      </c>
      <c r="CD16" s="15" t="s">
        <v>519</v>
      </c>
      <c r="CE16" s="12"/>
      <c r="CF16" s="12"/>
      <c r="CG16" s="12"/>
      <c r="CH16" s="12"/>
      <c r="CI16" s="12"/>
      <c r="CJ16" s="12">
        <v>16000</v>
      </c>
      <c r="CK16" s="12"/>
      <c r="CL16" s="12"/>
      <c r="CM16" s="12"/>
      <c r="CN16" s="12"/>
      <c r="CO16" s="12"/>
      <c r="CP16" s="12">
        <v>7000</v>
      </c>
      <c r="CQ16" s="12"/>
      <c r="CR16" s="12"/>
      <c r="CS16" s="12"/>
      <c r="CT16" s="12"/>
      <c r="CU16" s="12"/>
      <c r="CV16" s="12">
        <v>10000</v>
      </c>
      <c r="CW16" s="12"/>
      <c r="CX16" s="12"/>
      <c r="CY16" s="12"/>
      <c r="CZ16" s="12"/>
      <c r="DA16" s="12"/>
      <c r="DB16" s="12"/>
      <c r="DC16" s="12"/>
      <c r="DD16" s="12"/>
      <c r="DE16" s="12"/>
      <c r="DF16" s="12"/>
      <c r="DG16" s="12"/>
      <c r="DH16" s="12"/>
      <c r="DI16" s="12"/>
      <c r="DJ16" s="12"/>
      <c r="DK16" s="12"/>
      <c r="DL16" s="12"/>
      <c r="DM16" s="12"/>
      <c r="DN16" s="12"/>
      <c r="DO16" s="12"/>
      <c r="DP16" s="12"/>
      <c r="DQ16" s="12"/>
      <c r="DR16" s="12"/>
      <c r="DS16" s="12"/>
      <c r="DT16" s="12"/>
      <c r="DU16" s="12"/>
      <c r="DV16" s="12"/>
      <c r="DW16" s="12"/>
      <c r="DX16" s="12"/>
      <c r="DY16" s="12"/>
      <c r="DZ16" s="12"/>
      <c r="EA16" s="12"/>
      <c r="EB16" s="12"/>
      <c r="EC16" s="12"/>
      <c r="ED16" s="12"/>
      <c r="EE16" s="12"/>
      <c r="EF16" s="12"/>
      <c r="EG16" s="12"/>
      <c r="EH16" s="12"/>
      <c r="EI16" s="12"/>
      <c r="EJ16" s="12"/>
      <c r="EK16" s="12"/>
      <c r="EL16" s="12"/>
      <c r="EM16" s="12" t="s">
        <v>219</v>
      </c>
      <c r="EN16" s="12"/>
      <c r="EO16" s="12"/>
      <c r="EP16" s="12"/>
      <c r="EQ16" s="12"/>
      <c r="ER16" s="12"/>
      <c r="ES16" s="12"/>
      <c r="ET16" s="12"/>
      <c r="EU16" s="12"/>
      <c r="EV16" s="12"/>
      <c r="EW16" s="12"/>
      <c r="EX16" s="12"/>
      <c r="EY16" s="12"/>
      <c r="EZ16" s="12"/>
      <c r="FA16" s="12"/>
      <c r="FB16" s="12"/>
      <c r="FC16" s="12"/>
      <c r="FD16" s="12"/>
      <c r="FE16" s="12"/>
      <c r="FF16" s="12"/>
      <c r="FG16" s="12"/>
      <c r="FH16" s="12"/>
      <c r="FI16" s="12"/>
      <c r="FJ16" s="12"/>
      <c r="FK16" s="12"/>
      <c r="FL16" s="12"/>
      <c r="FM16" s="12"/>
      <c r="FN16" s="12"/>
      <c r="FO16" s="12"/>
      <c r="FP16" s="12"/>
      <c r="FQ16" s="12"/>
      <c r="FR16" s="12"/>
      <c r="FS16" s="12"/>
      <c r="FT16" s="12"/>
      <c r="FU16" s="12"/>
      <c r="FV16" s="12"/>
      <c r="FW16" s="12"/>
      <c r="FX16" s="12"/>
      <c r="FY16" s="12"/>
      <c r="FZ16" s="12"/>
      <c r="GA16" s="12"/>
      <c r="GB16" s="12"/>
      <c r="GC16" s="12"/>
      <c r="GD16" s="12"/>
      <c r="GE16" s="12"/>
      <c r="GF16" s="12"/>
      <c r="GG16" s="12"/>
      <c r="GH16" s="12"/>
      <c r="GI16" s="12"/>
      <c r="GJ16" s="12"/>
      <c r="GK16" s="12"/>
      <c r="GL16" s="12"/>
      <c r="GM16" s="12"/>
      <c r="GN16" s="12"/>
      <c r="GO16" s="12"/>
      <c r="GP16" s="12"/>
      <c r="GQ16" s="12"/>
      <c r="GR16" s="12"/>
      <c r="GS16" s="12"/>
      <c r="GT16" s="12"/>
      <c r="GU16" s="12" t="s">
        <v>520</v>
      </c>
      <c r="GV16" s="12"/>
      <c r="GW16" s="12"/>
      <c r="GX16" s="12"/>
      <c r="GY16" s="12"/>
      <c r="GZ16" s="12"/>
      <c r="HA16" s="12"/>
      <c r="HB16" s="12"/>
      <c r="HC16" s="12"/>
      <c r="HD16" s="12"/>
      <c r="HE16" s="12"/>
      <c r="HF16" s="12"/>
      <c r="HG16" s="12"/>
      <c r="HH16" s="12"/>
      <c r="HI16" s="12"/>
      <c r="HJ16" s="12"/>
      <c r="HK16" s="12"/>
      <c r="HL16" s="12"/>
      <c r="HM16" s="12"/>
      <c r="HN16" s="12"/>
      <c r="HO16" s="12"/>
      <c r="HP16" s="12"/>
      <c r="HQ16" s="12"/>
      <c r="HR16" s="12"/>
      <c r="HS16" s="12"/>
      <c r="HT16" s="12"/>
      <c r="HU16" s="12"/>
      <c r="HV16" s="12"/>
      <c r="HW16" s="12"/>
      <c r="HX16" s="12"/>
      <c r="HY16" s="12"/>
      <c r="HZ16" s="12"/>
      <c r="IA16" s="12"/>
      <c r="IB16" s="12"/>
      <c r="IC16" s="12"/>
      <c r="ID16" s="12"/>
      <c r="IE16" s="12"/>
      <c r="IF16" s="12"/>
      <c r="IG16" s="12"/>
      <c r="IH16" s="12"/>
      <c r="II16" s="12"/>
      <c r="IJ16" s="12"/>
      <c r="IK16" s="12"/>
      <c r="IL16" s="12"/>
      <c r="IM16" s="12"/>
      <c r="IN16" s="12"/>
      <c r="IO16" s="12"/>
      <c r="IP16" s="12"/>
      <c r="IQ16" s="12"/>
      <c r="IR16" s="12"/>
      <c r="IS16" s="12"/>
      <c r="IT16" s="12"/>
      <c r="IU16" s="12"/>
      <c r="IV16" s="12"/>
      <c r="IW16" s="12"/>
      <c r="IX16" s="12"/>
      <c r="IY16" s="22">
        <v>44284.360763888886</v>
      </c>
      <c r="IZ16" s="12" t="s">
        <v>521</v>
      </c>
      <c r="JA16" s="12"/>
      <c r="JB16" s="12"/>
      <c r="JC16" s="12"/>
      <c r="JD16" s="12"/>
      <c r="JE16" s="12"/>
      <c r="JF16" s="12"/>
      <c r="JG16" s="12"/>
      <c r="JH16" s="12"/>
      <c r="JI16" s="12"/>
      <c r="JJ16" s="12"/>
      <c r="JK16" s="12"/>
      <c r="JL16" s="12"/>
      <c r="JM16" s="12"/>
      <c r="JN16" s="12"/>
      <c r="JO16" s="12"/>
      <c r="JP16" s="12"/>
      <c r="JQ16" s="12"/>
      <c r="JR16" s="12"/>
      <c r="JS16" s="12"/>
      <c r="JT16" s="12"/>
      <c r="JU16" s="12"/>
      <c r="JV16" s="12"/>
      <c r="JW16" s="12"/>
      <c r="JX16" s="12"/>
      <c r="JY16" s="12"/>
      <c r="JZ16" s="12"/>
      <c r="KA16" s="12"/>
      <c r="KB16" s="12"/>
      <c r="KC16" s="12"/>
      <c r="KD16" s="12"/>
      <c r="KE16" s="12"/>
      <c r="KF16" s="12"/>
      <c r="KG16" s="12"/>
      <c r="KH16" s="12"/>
      <c r="KI16" s="12"/>
      <c r="KJ16" s="12"/>
      <c r="KK16" s="12"/>
      <c r="KL16" s="12"/>
      <c r="KM16" s="12"/>
      <c r="KN16" s="12"/>
      <c r="KO16" s="12"/>
      <c r="KP16" s="12"/>
    </row>
    <row r="17" spans="1:302" ht="25.15" customHeight="1" x14ac:dyDescent="0.25">
      <c r="A17" s="12">
        <v>3295</v>
      </c>
      <c r="B17" s="12">
        <v>346717</v>
      </c>
      <c r="C17" s="12"/>
      <c r="D17" s="12"/>
      <c r="E17" s="12" t="s">
        <v>522</v>
      </c>
      <c r="F17" s="12">
        <v>112000</v>
      </c>
      <c r="G17" s="12">
        <v>0</v>
      </c>
      <c r="H17" s="12" t="s">
        <v>174</v>
      </c>
      <c r="I17" s="12">
        <v>0</v>
      </c>
      <c r="J17" s="12"/>
      <c r="K17" s="12"/>
      <c r="L17" s="12"/>
      <c r="M17" s="12"/>
      <c r="N17" s="12"/>
      <c r="O17" s="12"/>
      <c r="P17" s="12"/>
      <c r="Q17" s="12"/>
      <c r="R17" s="12" t="s">
        <v>428</v>
      </c>
      <c r="S17" s="12">
        <v>136794711</v>
      </c>
      <c r="T17" s="12" t="s">
        <v>429</v>
      </c>
      <c r="U17" s="12" t="s">
        <v>430</v>
      </c>
      <c r="V17" s="12"/>
      <c r="W17" s="12" t="s">
        <v>275</v>
      </c>
      <c r="X17" s="12" t="s">
        <v>180</v>
      </c>
      <c r="Y17" s="12">
        <v>89119</v>
      </c>
      <c r="Z17" s="12"/>
      <c r="AA17" s="12"/>
      <c r="AB17" s="12" t="s">
        <v>431</v>
      </c>
      <c r="AC17" s="12" t="s">
        <v>432</v>
      </c>
      <c r="AD17" s="12" t="s">
        <v>433</v>
      </c>
      <c r="AE17" s="12" t="s">
        <v>434</v>
      </c>
      <c r="AF17" s="12" t="s">
        <v>435</v>
      </c>
      <c r="AG17" s="12" t="s">
        <v>436</v>
      </c>
      <c r="AH17" s="12" t="s">
        <v>437</v>
      </c>
      <c r="AI17" s="12" t="s">
        <v>438</v>
      </c>
      <c r="AJ17" s="12" t="s">
        <v>431</v>
      </c>
      <c r="AK17" s="12" t="s">
        <v>439</v>
      </c>
      <c r="AL17" s="12"/>
      <c r="AM17" s="12"/>
      <c r="AN17" s="12"/>
      <c r="AO17" s="12"/>
      <c r="AP17" s="12"/>
      <c r="AQ17" s="12"/>
      <c r="AR17" s="12"/>
      <c r="AS17" s="12"/>
      <c r="AT17" s="12" t="s">
        <v>190</v>
      </c>
      <c r="AU17" s="12" t="s">
        <v>191</v>
      </c>
      <c r="AV17" s="12" t="s">
        <v>338</v>
      </c>
      <c r="AW17" s="12" t="s">
        <v>191</v>
      </c>
      <c r="AX17" s="12" t="s">
        <v>193</v>
      </c>
      <c r="AY17" s="12" t="s">
        <v>194</v>
      </c>
      <c r="AZ17" s="12" t="s">
        <v>195</v>
      </c>
      <c r="BA17" s="12" t="s">
        <v>194</v>
      </c>
      <c r="BB17" s="12" t="s">
        <v>196</v>
      </c>
      <c r="BC17" s="12" t="s">
        <v>237</v>
      </c>
      <c r="BD17" s="12" t="s">
        <v>523</v>
      </c>
      <c r="BE17" s="12" t="s">
        <v>524</v>
      </c>
      <c r="BF17" s="12" t="s">
        <v>259</v>
      </c>
      <c r="BG17" s="12" t="s">
        <v>286</v>
      </c>
      <c r="BH17" s="12" t="s">
        <v>201</v>
      </c>
      <c r="BI17" s="12" t="s">
        <v>441</v>
      </c>
      <c r="BJ17" s="12" t="s">
        <v>203</v>
      </c>
      <c r="BK17" s="15" t="s">
        <v>525</v>
      </c>
      <c r="BL17" s="12" t="s">
        <v>526</v>
      </c>
      <c r="BM17" s="12" t="s">
        <v>527</v>
      </c>
      <c r="BN17" s="12" t="s">
        <v>528</v>
      </c>
      <c r="BO17" s="12" t="s">
        <v>529</v>
      </c>
      <c r="BP17" s="12" t="s">
        <v>530</v>
      </c>
      <c r="BQ17" s="18">
        <v>0</v>
      </c>
      <c r="BR17" s="12" t="s">
        <v>531</v>
      </c>
      <c r="BS17" s="12" t="s">
        <v>532</v>
      </c>
      <c r="BT17" s="12">
        <v>89119</v>
      </c>
      <c r="BU17" s="12" t="s">
        <v>212</v>
      </c>
      <c r="BV17" s="12" t="s">
        <v>191</v>
      </c>
      <c r="BW17" s="12" t="s">
        <v>191</v>
      </c>
      <c r="BX17" s="12" t="s">
        <v>190</v>
      </c>
      <c r="BY17" s="12" t="s">
        <v>533</v>
      </c>
      <c r="BZ17" s="12" t="s">
        <v>534</v>
      </c>
      <c r="CA17" s="12" t="s">
        <v>449</v>
      </c>
      <c r="CB17" s="12" t="s">
        <v>448</v>
      </c>
      <c r="CC17" s="12" t="s">
        <v>217</v>
      </c>
      <c r="CD17" s="15" t="s">
        <v>535</v>
      </c>
      <c r="CE17" s="12" t="s">
        <v>219</v>
      </c>
      <c r="CF17" s="12"/>
      <c r="CG17" s="12"/>
      <c r="CH17" s="12"/>
      <c r="CI17" s="12">
        <v>18000</v>
      </c>
      <c r="CJ17" s="12">
        <v>94000</v>
      </c>
      <c r="CK17" s="12"/>
      <c r="CL17" s="12"/>
      <c r="CM17" s="12"/>
      <c r="CN17" s="12"/>
      <c r="CO17" s="12"/>
      <c r="CP17" s="12"/>
      <c r="CQ17" s="12"/>
      <c r="CR17" s="12"/>
      <c r="CS17" s="12"/>
      <c r="CT17" s="12"/>
      <c r="CU17" s="12"/>
      <c r="CV17" s="12"/>
      <c r="CW17" s="12"/>
      <c r="CX17" s="12"/>
      <c r="CY17" s="12"/>
      <c r="CZ17" s="12"/>
      <c r="DA17" s="12"/>
      <c r="DB17" s="12"/>
      <c r="DC17" s="12"/>
      <c r="DD17" s="12"/>
      <c r="DE17" s="12"/>
      <c r="DF17" s="12"/>
      <c r="DG17" s="12"/>
      <c r="DH17" s="12"/>
      <c r="DI17" s="12"/>
      <c r="DJ17" s="12"/>
      <c r="DK17" s="12"/>
      <c r="DL17" s="12"/>
      <c r="DM17" s="12"/>
      <c r="DN17" s="12"/>
      <c r="DO17" s="12"/>
      <c r="DP17" s="12"/>
      <c r="DQ17" s="12"/>
      <c r="DR17" s="12"/>
      <c r="DS17" s="12"/>
      <c r="DT17" s="12"/>
      <c r="DU17" s="12"/>
      <c r="DV17" s="12"/>
      <c r="DW17" s="12"/>
      <c r="DX17" s="12"/>
      <c r="DY17" s="12"/>
      <c r="DZ17" s="12"/>
      <c r="EA17" s="12"/>
      <c r="EB17" s="12"/>
      <c r="EC17" s="12"/>
      <c r="ED17" s="12"/>
      <c r="EE17" s="12"/>
      <c r="EF17" s="12"/>
      <c r="EG17" s="12"/>
      <c r="EH17" s="12"/>
      <c r="EI17" s="12"/>
      <c r="EJ17" s="12"/>
      <c r="EK17" s="12"/>
      <c r="EL17" s="12"/>
      <c r="EM17" s="12" t="s">
        <v>219</v>
      </c>
      <c r="EN17" s="12"/>
      <c r="EO17" s="12"/>
      <c r="EP17" s="12"/>
      <c r="EQ17" s="12"/>
      <c r="ER17" s="12"/>
      <c r="ES17" s="12"/>
      <c r="ET17" s="12"/>
      <c r="EU17" s="12"/>
      <c r="EV17" s="12"/>
      <c r="EW17" s="12"/>
      <c r="EX17" s="12"/>
      <c r="EY17" s="12"/>
      <c r="EZ17" s="12"/>
      <c r="FA17" s="12"/>
      <c r="FB17" s="12"/>
      <c r="FC17" s="12"/>
      <c r="FD17" s="12"/>
      <c r="FE17" s="12"/>
      <c r="FF17" s="12"/>
      <c r="FG17" s="12"/>
      <c r="FH17" s="12"/>
      <c r="FI17" s="12"/>
      <c r="FJ17" s="12"/>
      <c r="FK17" s="12"/>
      <c r="FL17" s="12"/>
      <c r="FM17" s="12"/>
      <c r="FN17" s="12"/>
      <c r="FO17" s="12"/>
      <c r="FP17" s="12"/>
      <c r="FQ17" s="12"/>
      <c r="FR17" s="12"/>
      <c r="FS17" s="12"/>
      <c r="FT17" s="12"/>
      <c r="FU17" s="12"/>
      <c r="FV17" s="12"/>
      <c r="FW17" s="12"/>
      <c r="FX17" s="12"/>
      <c r="FY17" s="12"/>
      <c r="FZ17" s="12"/>
      <c r="GA17" s="12"/>
      <c r="GB17" s="12"/>
      <c r="GC17" s="12"/>
      <c r="GD17" s="12"/>
      <c r="GE17" s="12"/>
      <c r="GF17" s="12"/>
      <c r="GG17" s="12"/>
      <c r="GH17" s="12"/>
      <c r="GI17" s="12"/>
      <c r="GJ17" s="12"/>
      <c r="GK17" s="12"/>
      <c r="GL17" s="12"/>
      <c r="GM17" s="12"/>
      <c r="GN17" s="12"/>
      <c r="GO17" s="12"/>
      <c r="GP17" s="12"/>
      <c r="GQ17" s="12"/>
      <c r="GR17" s="12"/>
      <c r="GS17" s="12"/>
      <c r="GT17" s="12"/>
      <c r="GU17" s="12" t="s">
        <v>536</v>
      </c>
      <c r="GV17" s="12"/>
      <c r="GW17" s="12"/>
      <c r="GX17" s="12"/>
      <c r="GY17" s="12"/>
      <c r="GZ17" s="12"/>
      <c r="HA17" s="12"/>
      <c r="HB17" s="12"/>
      <c r="HC17" s="12"/>
      <c r="HD17" s="12"/>
      <c r="HE17" s="12"/>
      <c r="HF17" s="12"/>
      <c r="HG17" s="12"/>
      <c r="HH17" s="12"/>
      <c r="HI17" s="12"/>
      <c r="HJ17" s="12"/>
      <c r="HK17" s="12"/>
      <c r="HL17" s="12"/>
      <c r="HM17" s="12"/>
      <c r="HN17" s="12"/>
      <c r="HO17" s="12"/>
      <c r="HP17" s="12"/>
      <c r="HQ17" s="12"/>
      <c r="HR17" s="12"/>
      <c r="HS17" s="12"/>
      <c r="HT17" s="12"/>
      <c r="HU17" s="12"/>
      <c r="HV17" s="12"/>
      <c r="HW17" s="12"/>
      <c r="HX17" s="12"/>
      <c r="HY17" s="12"/>
      <c r="HZ17" s="12"/>
      <c r="IA17" s="12"/>
      <c r="IB17" s="12"/>
      <c r="IC17" s="12"/>
      <c r="ID17" s="12"/>
      <c r="IE17" s="12"/>
      <c r="IF17" s="12"/>
      <c r="IG17" s="12"/>
      <c r="IH17" s="12"/>
      <c r="II17" s="12"/>
      <c r="IJ17" s="12"/>
      <c r="IK17" s="12"/>
      <c r="IL17" s="12"/>
      <c r="IM17" s="12"/>
      <c r="IN17" s="12"/>
      <c r="IO17" s="12"/>
      <c r="IP17" s="12"/>
      <c r="IQ17" s="12"/>
      <c r="IR17" s="12"/>
      <c r="IS17" s="12"/>
      <c r="IT17" s="12"/>
      <c r="IU17" s="12"/>
      <c r="IV17" s="12"/>
      <c r="IW17" s="12"/>
      <c r="IX17" s="12"/>
      <c r="IY17" s="22">
        <v>44284.369930555556</v>
      </c>
      <c r="IZ17" s="12" t="s">
        <v>537</v>
      </c>
      <c r="JA17" s="12"/>
      <c r="JB17" s="12"/>
      <c r="JC17" s="12"/>
      <c r="JD17" s="12"/>
      <c r="JE17" s="12"/>
      <c r="JF17" s="12"/>
      <c r="JG17" s="12"/>
      <c r="JH17" s="12"/>
      <c r="JI17" s="12"/>
      <c r="JJ17" s="12"/>
      <c r="JK17" s="12"/>
      <c r="JL17" s="12"/>
      <c r="JM17" s="12"/>
      <c r="JN17" s="12"/>
      <c r="JO17" s="12"/>
      <c r="JP17" s="12"/>
      <c r="JQ17" s="12"/>
      <c r="JR17" s="12"/>
      <c r="JS17" s="12"/>
      <c r="JT17" s="12"/>
      <c r="JU17" s="12"/>
      <c r="JV17" s="12"/>
      <c r="JW17" s="12"/>
      <c r="JX17" s="12"/>
      <c r="JY17" s="12"/>
      <c r="JZ17" s="12"/>
      <c r="KA17" s="12"/>
      <c r="KB17" s="12"/>
      <c r="KC17" s="12"/>
      <c r="KD17" s="12"/>
      <c r="KE17" s="12"/>
      <c r="KF17" s="12"/>
      <c r="KG17" s="12"/>
      <c r="KH17" s="12"/>
      <c r="KI17" s="12"/>
      <c r="KJ17" s="12"/>
      <c r="KK17" s="12"/>
      <c r="KL17" s="12"/>
      <c r="KM17" s="12"/>
      <c r="KN17" s="12"/>
      <c r="KO17" s="12"/>
      <c r="KP17" s="12"/>
    </row>
    <row r="18" spans="1:302" ht="25.15" customHeight="1" x14ac:dyDescent="0.25">
      <c r="A18" s="12">
        <v>3295</v>
      </c>
      <c r="B18" s="12">
        <v>345865</v>
      </c>
      <c r="C18" s="12"/>
      <c r="D18" s="12"/>
      <c r="E18" s="12" t="s">
        <v>538</v>
      </c>
      <c r="F18" s="12">
        <v>92000</v>
      </c>
      <c r="G18" s="12">
        <v>0</v>
      </c>
      <c r="H18" s="12" t="s">
        <v>174</v>
      </c>
      <c r="I18" s="12">
        <v>0</v>
      </c>
      <c r="J18" s="12"/>
      <c r="K18" s="12"/>
      <c r="L18" s="12"/>
      <c r="M18" s="12"/>
      <c r="N18" s="12"/>
      <c r="O18" s="12"/>
      <c r="P18" s="12"/>
      <c r="Q18" s="12"/>
      <c r="R18" s="12" t="s">
        <v>428</v>
      </c>
      <c r="S18" s="12">
        <v>136794711</v>
      </c>
      <c r="T18" s="12" t="s">
        <v>429</v>
      </c>
      <c r="U18" s="12" t="s">
        <v>430</v>
      </c>
      <c r="V18" s="12"/>
      <c r="W18" s="12" t="s">
        <v>275</v>
      </c>
      <c r="X18" s="12" t="s">
        <v>180</v>
      </c>
      <c r="Y18" s="12">
        <v>89119</v>
      </c>
      <c r="Z18" s="12"/>
      <c r="AA18" s="12"/>
      <c r="AB18" s="12" t="s">
        <v>431</v>
      </c>
      <c r="AC18" s="12" t="s">
        <v>432</v>
      </c>
      <c r="AD18" s="12" t="s">
        <v>433</v>
      </c>
      <c r="AE18" s="12" t="s">
        <v>434</v>
      </c>
      <c r="AF18" s="12" t="s">
        <v>435</v>
      </c>
      <c r="AG18" s="12" t="s">
        <v>436</v>
      </c>
      <c r="AH18" s="12" t="s">
        <v>437</v>
      </c>
      <c r="AI18" s="12" t="s">
        <v>438</v>
      </c>
      <c r="AJ18" s="12" t="s">
        <v>431</v>
      </c>
      <c r="AK18" s="12" t="s">
        <v>439</v>
      </c>
      <c r="AL18" s="12"/>
      <c r="AM18" s="12"/>
      <c r="AN18" s="12"/>
      <c r="AO18" s="12"/>
      <c r="AP18" s="12"/>
      <c r="AQ18" s="12"/>
      <c r="AR18" s="12"/>
      <c r="AS18" s="12"/>
      <c r="AT18" s="12" t="s">
        <v>190</v>
      </c>
      <c r="AU18" s="12" t="s">
        <v>191</v>
      </c>
      <c r="AV18" s="12" t="s">
        <v>338</v>
      </c>
      <c r="AW18" s="12" t="s">
        <v>191</v>
      </c>
      <c r="AX18" s="12" t="s">
        <v>193</v>
      </c>
      <c r="AY18" s="12" t="s">
        <v>194</v>
      </c>
      <c r="AZ18" s="12" t="s">
        <v>195</v>
      </c>
      <c r="BA18" s="12" t="s">
        <v>194</v>
      </c>
      <c r="BB18" s="12" t="s">
        <v>196</v>
      </c>
      <c r="BC18" s="12" t="s">
        <v>237</v>
      </c>
      <c r="BD18" s="12" t="s">
        <v>539</v>
      </c>
      <c r="BE18" s="12" t="s">
        <v>258</v>
      </c>
      <c r="BF18" s="12" t="s">
        <v>259</v>
      </c>
      <c r="BG18" s="12" t="s">
        <v>286</v>
      </c>
      <c r="BH18" s="12" t="s">
        <v>201</v>
      </c>
      <c r="BI18" s="12" t="s">
        <v>441</v>
      </c>
      <c r="BJ18" s="12" t="s">
        <v>203</v>
      </c>
      <c r="BK18" s="15" t="s">
        <v>317</v>
      </c>
      <c r="BL18" s="12" t="s">
        <v>401</v>
      </c>
      <c r="BM18" s="12" t="s">
        <v>540</v>
      </c>
      <c r="BN18" s="12" t="s">
        <v>541</v>
      </c>
      <c r="BO18" s="12" t="s">
        <v>542</v>
      </c>
      <c r="BP18" s="12" t="s">
        <v>543</v>
      </c>
      <c r="BQ18" s="18">
        <v>0</v>
      </c>
      <c r="BR18" s="12" t="s">
        <v>544</v>
      </c>
      <c r="BS18" s="12" t="s">
        <v>545</v>
      </c>
      <c r="BT18" s="12">
        <v>89119</v>
      </c>
      <c r="BU18" s="12" t="s">
        <v>296</v>
      </c>
      <c r="BV18" s="12" t="s">
        <v>191</v>
      </c>
      <c r="BW18" s="12" t="s">
        <v>191</v>
      </c>
      <c r="BX18" s="12" t="s">
        <v>190</v>
      </c>
      <c r="BY18" s="12" t="s">
        <v>546</v>
      </c>
      <c r="BZ18" s="12" t="s">
        <v>547</v>
      </c>
      <c r="CA18" s="12" t="s">
        <v>449</v>
      </c>
      <c r="CB18" s="15" t="s">
        <v>548</v>
      </c>
      <c r="CC18" s="12" t="s">
        <v>217</v>
      </c>
      <c r="CD18" s="15" t="s">
        <v>549</v>
      </c>
      <c r="CE18" s="12"/>
      <c r="CF18" s="12">
        <v>40000</v>
      </c>
      <c r="CG18" s="12"/>
      <c r="CH18" s="12"/>
      <c r="CI18" s="12"/>
      <c r="CJ18" s="12"/>
      <c r="CK18" s="12"/>
      <c r="CL18" s="12"/>
      <c r="CM18" s="12"/>
      <c r="CN18" s="12"/>
      <c r="CO18" s="12">
        <v>22000</v>
      </c>
      <c r="CP18" s="12"/>
      <c r="CQ18" s="12"/>
      <c r="CR18" s="12"/>
      <c r="CS18" s="12"/>
      <c r="CT18" s="12"/>
      <c r="CU18" s="12"/>
      <c r="CV18" s="12"/>
      <c r="CW18" s="12"/>
      <c r="CX18" s="12"/>
      <c r="CY18" s="12"/>
      <c r="CZ18" s="12"/>
      <c r="DA18" s="12"/>
      <c r="DB18" s="12"/>
      <c r="DC18" s="12"/>
      <c r="DD18" s="12"/>
      <c r="DE18" s="12"/>
      <c r="DF18" s="12"/>
      <c r="DG18" s="12"/>
      <c r="DH18" s="12"/>
      <c r="DI18" s="12"/>
      <c r="DJ18" s="12"/>
      <c r="DK18" s="12"/>
      <c r="DL18" s="12"/>
      <c r="DM18" s="12"/>
      <c r="DN18" s="12"/>
      <c r="DO18" s="12"/>
      <c r="DP18" s="12"/>
      <c r="DQ18" s="12"/>
      <c r="DR18" s="12"/>
      <c r="DS18" s="12"/>
      <c r="DT18" s="12"/>
      <c r="DU18" s="12"/>
      <c r="DV18" s="12"/>
      <c r="DW18" s="12"/>
      <c r="DX18" s="12"/>
      <c r="DY18" s="12"/>
      <c r="DZ18" s="12"/>
      <c r="EA18" s="12"/>
      <c r="EB18" s="12"/>
      <c r="EC18" s="12"/>
      <c r="ED18" s="12"/>
      <c r="EE18" s="12"/>
      <c r="EF18" s="12"/>
      <c r="EG18" s="12"/>
      <c r="EH18" s="12"/>
      <c r="EI18" s="12"/>
      <c r="EJ18" s="12"/>
      <c r="EK18" s="12"/>
      <c r="EL18" s="12"/>
      <c r="EM18" s="12"/>
      <c r="EN18" s="12">
        <v>30000</v>
      </c>
      <c r="EO18" s="12"/>
      <c r="EP18" s="12"/>
      <c r="EQ18" s="12"/>
      <c r="ER18" s="12"/>
      <c r="ES18" s="12"/>
      <c r="ET18" s="12"/>
      <c r="EU18" s="12"/>
      <c r="EV18" s="12"/>
      <c r="EW18" s="12"/>
      <c r="EX18" s="12"/>
      <c r="EY18" s="12"/>
      <c r="EZ18" s="12"/>
      <c r="FA18" s="12"/>
      <c r="FB18" s="12"/>
      <c r="FC18" s="12"/>
      <c r="FD18" s="12"/>
      <c r="FE18" s="12"/>
      <c r="FF18" s="12"/>
      <c r="FG18" s="12"/>
      <c r="FH18" s="12"/>
      <c r="FI18" s="12"/>
      <c r="FJ18" s="12"/>
      <c r="FK18" s="12"/>
      <c r="FL18" s="12"/>
      <c r="FM18" s="12"/>
      <c r="FN18" s="12"/>
      <c r="FO18" s="12"/>
      <c r="FP18" s="12"/>
      <c r="FQ18" s="12"/>
      <c r="FR18" s="12"/>
      <c r="FS18" s="12"/>
      <c r="FT18" s="12"/>
      <c r="FU18" s="12"/>
      <c r="FV18" s="12"/>
      <c r="FW18" s="12"/>
      <c r="FX18" s="12"/>
      <c r="FY18" s="12"/>
      <c r="FZ18" s="12"/>
      <c r="GA18" s="12"/>
      <c r="GB18" s="12"/>
      <c r="GC18" s="12"/>
      <c r="GD18" s="12"/>
      <c r="GE18" s="12"/>
      <c r="GF18" s="12"/>
      <c r="GG18" s="12"/>
      <c r="GH18" s="12"/>
      <c r="GI18" s="12"/>
      <c r="GJ18" s="12"/>
      <c r="GK18" s="12"/>
      <c r="GL18" s="12"/>
      <c r="GM18" s="12"/>
      <c r="GN18" s="12"/>
      <c r="GO18" s="12"/>
      <c r="GP18" s="12"/>
      <c r="GQ18" s="12"/>
      <c r="GR18" s="12"/>
      <c r="GS18" s="12"/>
      <c r="GT18" s="12"/>
      <c r="GU18" s="12" t="s">
        <v>550</v>
      </c>
      <c r="GV18" s="12"/>
      <c r="GW18" s="12"/>
      <c r="GX18" s="12"/>
      <c r="GY18" s="12"/>
      <c r="GZ18" s="12"/>
      <c r="HA18" s="12"/>
      <c r="HB18" s="12"/>
      <c r="HC18" s="12"/>
      <c r="HD18" s="12"/>
      <c r="HE18" s="12"/>
      <c r="HF18" s="12"/>
      <c r="HG18" s="12"/>
      <c r="HH18" s="12"/>
      <c r="HI18" s="12"/>
      <c r="HJ18" s="12"/>
      <c r="HK18" s="12"/>
      <c r="HL18" s="12"/>
      <c r="HM18" s="12"/>
      <c r="HN18" s="12"/>
      <c r="HO18" s="12"/>
      <c r="HP18" s="12"/>
      <c r="HQ18" s="12"/>
      <c r="HR18" s="12"/>
      <c r="HS18" s="12"/>
      <c r="HT18" s="12"/>
      <c r="HU18" s="12"/>
      <c r="HV18" s="12"/>
      <c r="HW18" s="12"/>
      <c r="HX18" s="12"/>
      <c r="HY18" s="12"/>
      <c r="HZ18" s="12"/>
      <c r="IA18" s="12"/>
      <c r="IB18" s="12"/>
      <c r="IC18" s="12"/>
      <c r="ID18" s="12"/>
      <c r="IE18" s="12"/>
      <c r="IF18" s="12"/>
      <c r="IG18" s="12"/>
      <c r="IH18" s="12"/>
      <c r="II18" s="12"/>
      <c r="IJ18" s="12"/>
      <c r="IK18" s="12"/>
      <c r="IL18" s="12"/>
      <c r="IM18" s="12"/>
      <c r="IN18" s="12"/>
      <c r="IO18" s="12"/>
      <c r="IP18" s="12"/>
      <c r="IQ18" s="12"/>
      <c r="IR18" s="12"/>
      <c r="IS18" s="12"/>
      <c r="IT18" s="12"/>
      <c r="IU18" s="12"/>
      <c r="IV18" s="12"/>
      <c r="IW18" s="12"/>
      <c r="IX18" s="12"/>
      <c r="IY18" s="22">
        <v>44284.36310185185</v>
      </c>
      <c r="IZ18" s="12" t="s">
        <v>551</v>
      </c>
      <c r="JA18" s="12"/>
      <c r="JB18" s="12"/>
      <c r="JC18" s="12"/>
      <c r="JD18" s="12"/>
      <c r="JE18" s="12"/>
      <c r="JF18" s="12"/>
      <c r="JG18" s="12"/>
      <c r="JH18" s="12"/>
      <c r="JI18" s="12"/>
      <c r="JJ18" s="12"/>
      <c r="JK18" s="12"/>
      <c r="JL18" s="12"/>
      <c r="JM18" s="12"/>
      <c r="JN18" s="12"/>
      <c r="JO18" s="12"/>
      <c r="JP18" s="12"/>
      <c r="JQ18" s="12"/>
      <c r="JR18" s="12"/>
      <c r="JS18" s="12"/>
      <c r="JT18" s="12"/>
      <c r="JU18" s="12"/>
      <c r="JV18" s="12"/>
      <c r="JW18" s="12"/>
      <c r="JX18" s="12"/>
      <c r="JY18" s="12"/>
      <c r="JZ18" s="12"/>
      <c r="KA18" s="12"/>
      <c r="KB18" s="12"/>
      <c r="KC18" s="12"/>
      <c r="KD18" s="12"/>
      <c r="KE18" s="12"/>
      <c r="KF18" s="12"/>
      <c r="KG18" s="12"/>
      <c r="KH18" s="12"/>
      <c r="KI18" s="12"/>
      <c r="KJ18" s="12"/>
      <c r="KK18" s="12"/>
      <c r="KL18" s="12"/>
      <c r="KM18" s="12"/>
      <c r="KN18" s="12"/>
      <c r="KO18" s="12"/>
      <c r="KP18" s="12"/>
    </row>
    <row r="19" spans="1:302" ht="25.15" customHeight="1" x14ac:dyDescent="0.25">
      <c r="A19" s="12">
        <v>3295</v>
      </c>
      <c r="B19" s="12">
        <v>346770</v>
      </c>
      <c r="C19" s="12"/>
      <c r="D19" s="12"/>
      <c r="E19" s="12" t="s">
        <v>552</v>
      </c>
      <c r="F19" s="12">
        <v>90450</v>
      </c>
      <c r="G19" s="12">
        <v>0</v>
      </c>
      <c r="H19" s="12" t="s">
        <v>174</v>
      </c>
      <c r="I19" s="12">
        <v>0</v>
      </c>
      <c r="J19" s="12"/>
      <c r="K19" s="12"/>
      <c r="L19" s="12"/>
      <c r="M19" s="12"/>
      <c r="N19" s="12"/>
      <c r="O19" s="12"/>
      <c r="P19" s="12"/>
      <c r="Q19" s="12"/>
      <c r="R19" s="12" t="s">
        <v>428</v>
      </c>
      <c r="S19" s="12">
        <v>136794711</v>
      </c>
      <c r="T19" s="12" t="s">
        <v>429</v>
      </c>
      <c r="U19" s="12" t="s">
        <v>430</v>
      </c>
      <c r="V19" s="12"/>
      <c r="W19" s="12" t="s">
        <v>275</v>
      </c>
      <c r="X19" s="12" t="s">
        <v>180</v>
      </c>
      <c r="Y19" s="12">
        <v>89119</v>
      </c>
      <c r="Z19" s="12"/>
      <c r="AA19" s="12"/>
      <c r="AB19" s="12" t="s">
        <v>431</v>
      </c>
      <c r="AC19" s="12" t="s">
        <v>432</v>
      </c>
      <c r="AD19" s="12" t="s">
        <v>433</v>
      </c>
      <c r="AE19" s="12" t="s">
        <v>434</v>
      </c>
      <c r="AF19" s="12" t="s">
        <v>435</v>
      </c>
      <c r="AG19" s="12" t="s">
        <v>436</v>
      </c>
      <c r="AH19" s="12" t="s">
        <v>437</v>
      </c>
      <c r="AI19" s="12" t="s">
        <v>438</v>
      </c>
      <c r="AJ19" s="12" t="s">
        <v>431</v>
      </c>
      <c r="AK19" s="12" t="s">
        <v>439</v>
      </c>
      <c r="AL19" s="12"/>
      <c r="AM19" s="12"/>
      <c r="AN19" s="12"/>
      <c r="AO19" s="12"/>
      <c r="AP19" s="12"/>
      <c r="AQ19" s="12"/>
      <c r="AR19" s="12"/>
      <c r="AS19" s="12"/>
      <c r="AT19" s="12" t="s">
        <v>190</v>
      </c>
      <c r="AU19" s="12" t="s">
        <v>191</v>
      </c>
      <c r="AV19" s="12" t="s">
        <v>338</v>
      </c>
      <c r="AW19" s="12" t="s">
        <v>191</v>
      </c>
      <c r="AX19" s="12" t="s">
        <v>193</v>
      </c>
      <c r="AY19" s="12" t="s">
        <v>194</v>
      </c>
      <c r="AZ19" s="12" t="s">
        <v>195</v>
      </c>
      <c r="BA19" s="12" t="s">
        <v>194</v>
      </c>
      <c r="BB19" s="12" t="s">
        <v>196</v>
      </c>
      <c r="BC19" s="12" t="s">
        <v>237</v>
      </c>
      <c r="BD19" s="12" t="s">
        <v>553</v>
      </c>
      <c r="BE19" s="12" t="s">
        <v>524</v>
      </c>
      <c r="BF19" s="12" t="s">
        <v>259</v>
      </c>
      <c r="BG19" s="12" t="s">
        <v>286</v>
      </c>
      <c r="BH19" s="12" t="s">
        <v>201</v>
      </c>
      <c r="BI19" s="12" t="s">
        <v>441</v>
      </c>
      <c r="BJ19" s="12" t="s">
        <v>203</v>
      </c>
      <c r="BK19" s="15" t="s">
        <v>554</v>
      </c>
      <c r="BL19" s="12" t="s">
        <v>555</v>
      </c>
      <c r="BM19" s="12" t="s">
        <v>556</v>
      </c>
      <c r="BN19" s="12" t="s">
        <v>557</v>
      </c>
      <c r="BO19" s="12" t="s">
        <v>558</v>
      </c>
      <c r="BP19" s="12" t="s">
        <v>559</v>
      </c>
      <c r="BQ19" s="18">
        <v>0</v>
      </c>
      <c r="BR19" s="12" t="s">
        <v>560</v>
      </c>
      <c r="BS19" s="12" t="s">
        <v>561</v>
      </c>
      <c r="BT19" s="12">
        <v>89119</v>
      </c>
      <c r="BU19" s="12" t="s">
        <v>212</v>
      </c>
      <c r="BV19" s="12" t="s">
        <v>191</v>
      </c>
      <c r="BW19" s="12" t="s">
        <v>191</v>
      </c>
      <c r="BX19" s="12" t="s">
        <v>190</v>
      </c>
      <c r="BY19" s="12" t="s">
        <v>533</v>
      </c>
      <c r="BZ19" s="12" t="s">
        <v>534</v>
      </c>
      <c r="CA19" s="12" t="s">
        <v>449</v>
      </c>
      <c r="CB19" s="12" t="s">
        <v>448</v>
      </c>
      <c r="CC19" s="12" t="s">
        <v>217</v>
      </c>
      <c r="CD19" s="15" t="s">
        <v>562</v>
      </c>
      <c r="CE19" s="12" t="s">
        <v>219</v>
      </c>
      <c r="CF19" s="12"/>
      <c r="CG19" s="12"/>
      <c r="CH19" s="12"/>
      <c r="CI19" s="12">
        <v>30450</v>
      </c>
      <c r="CJ19" s="12">
        <v>60000</v>
      </c>
      <c r="CK19" s="12"/>
      <c r="CL19" s="12"/>
      <c r="CM19" s="12"/>
      <c r="CN19" s="12"/>
      <c r="CO19" s="12"/>
      <c r="CP19" s="12"/>
      <c r="CQ19" s="12"/>
      <c r="CR19" s="12"/>
      <c r="CS19" s="12"/>
      <c r="CT19" s="12"/>
      <c r="CU19" s="12"/>
      <c r="CV19" s="12"/>
      <c r="CW19" s="12"/>
      <c r="CX19" s="12"/>
      <c r="CY19" s="12"/>
      <c r="CZ19" s="12"/>
      <c r="DA19" s="12"/>
      <c r="DB19" s="12"/>
      <c r="DC19" s="12"/>
      <c r="DD19" s="12"/>
      <c r="DE19" s="12"/>
      <c r="DF19" s="12"/>
      <c r="DG19" s="12"/>
      <c r="DH19" s="12"/>
      <c r="DI19" s="12"/>
      <c r="DJ19" s="12"/>
      <c r="DK19" s="12"/>
      <c r="DL19" s="12"/>
      <c r="DM19" s="12"/>
      <c r="DN19" s="12"/>
      <c r="DO19" s="12"/>
      <c r="DP19" s="12"/>
      <c r="DQ19" s="12"/>
      <c r="DR19" s="12"/>
      <c r="DS19" s="12"/>
      <c r="DT19" s="12"/>
      <c r="DU19" s="12"/>
      <c r="DV19" s="12"/>
      <c r="DW19" s="12"/>
      <c r="DX19" s="12"/>
      <c r="DY19" s="12"/>
      <c r="DZ19" s="12"/>
      <c r="EA19" s="12"/>
      <c r="EB19" s="12"/>
      <c r="EC19" s="12"/>
      <c r="ED19" s="12"/>
      <c r="EE19" s="12"/>
      <c r="EF19" s="12"/>
      <c r="EG19" s="12"/>
      <c r="EH19" s="12"/>
      <c r="EI19" s="12"/>
      <c r="EJ19" s="12"/>
      <c r="EK19" s="12"/>
      <c r="EL19" s="12"/>
      <c r="EM19" s="12" t="s">
        <v>219</v>
      </c>
      <c r="EN19" s="12"/>
      <c r="EO19" s="12"/>
      <c r="EP19" s="12"/>
      <c r="EQ19" s="12"/>
      <c r="ER19" s="12"/>
      <c r="ES19" s="12"/>
      <c r="ET19" s="12"/>
      <c r="EU19" s="12"/>
      <c r="EV19" s="12"/>
      <c r="EW19" s="12"/>
      <c r="EX19" s="12"/>
      <c r="EY19" s="12"/>
      <c r="EZ19" s="12"/>
      <c r="FA19" s="12"/>
      <c r="FB19" s="12"/>
      <c r="FC19" s="12"/>
      <c r="FD19" s="12"/>
      <c r="FE19" s="12"/>
      <c r="FF19" s="12"/>
      <c r="FG19" s="12"/>
      <c r="FH19" s="12"/>
      <c r="FI19" s="12"/>
      <c r="FJ19" s="12"/>
      <c r="FK19" s="12"/>
      <c r="FL19" s="12"/>
      <c r="FM19" s="12"/>
      <c r="FN19" s="12"/>
      <c r="FO19" s="12"/>
      <c r="FP19" s="12"/>
      <c r="FQ19" s="12"/>
      <c r="FR19" s="12"/>
      <c r="FS19" s="12"/>
      <c r="FT19" s="12"/>
      <c r="FU19" s="12"/>
      <c r="FV19" s="12"/>
      <c r="FW19" s="12"/>
      <c r="FX19" s="12"/>
      <c r="FY19" s="12"/>
      <c r="FZ19" s="12"/>
      <c r="GA19" s="12"/>
      <c r="GB19" s="12"/>
      <c r="GC19" s="12"/>
      <c r="GD19" s="12"/>
      <c r="GE19" s="12"/>
      <c r="GF19" s="12"/>
      <c r="GG19" s="12"/>
      <c r="GH19" s="12"/>
      <c r="GI19" s="12"/>
      <c r="GJ19" s="12"/>
      <c r="GK19" s="12"/>
      <c r="GL19" s="12"/>
      <c r="GM19" s="12"/>
      <c r="GN19" s="12"/>
      <c r="GO19" s="12"/>
      <c r="GP19" s="12"/>
      <c r="GQ19" s="12"/>
      <c r="GR19" s="12"/>
      <c r="GS19" s="12"/>
      <c r="GT19" s="12"/>
      <c r="GU19" s="12"/>
      <c r="GV19" s="12"/>
      <c r="GW19" s="12"/>
      <c r="GX19" s="12"/>
      <c r="GY19" s="12"/>
      <c r="GZ19" s="12"/>
      <c r="HA19" s="12"/>
      <c r="HB19" s="12"/>
      <c r="HC19" s="12"/>
      <c r="HD19" s="12"/>
      <c r="HE19" s="12"/>
      <c r="HF19" s="12"/>
      <c r="HG19" s="12"/>
      <c r="HH19" s="12"/>
      <c r="HI19" s="12"/>
      <c r="HJ19" s="12"/>
      <c r="HK19" s="12"/>
      <c r="HL19" s="12"/>
      <c r="HM19" s="12"/>
      <c r="HN19" s="12"/>
      <c r="HO19" s="12"/>
      <c r="HP19" s="12"/>
      <c r="HQ19" s="12"/>
      <c r="HR19" s="12"/>
      <c r="HS19" s="12"/>
      <c r="HT19" s="12"/>
      <c r="HU19" s="12"/>
      <c r="HV19" s="12"/>
      <c r="HW19" s="12"/>
      <c r="HX19" s="12"/>
      <c r="HY19" s="12"/>
      <c r="HZ19" s="12"/>
      <c r="IA19" s="12"/>
      <c r="IB19" s="12"/>
      <c r="IC19" s="12"/>
      <c r="ID19" s="12"/>
      <c r="IE19" s="12"/>
      <c r="IF19" s="12"/>
      <c r="IG19" s="12"/>
      <c r="IH19" s="12"/>
      <c r="II19" s="12"/>
      <c r="IJ19" s="12"/>
      <c r="IK19" s="12"/>
      <c r="IL19" s="12"/>
      <c r="IM19" s="12"/>
      <c r="IN19" s="12"/>
      <c r="IO19" s="12"/>
      <c r="IP19" s="12"/>
      <c r="IQ19" s="12"/>
      <c r="IR19" s="12"/>
      <c r="IS19" s="12"/>
      <c r="IT19" s="12"/>
      <c r="IU19" s="12"/>
      <c r="IV19" s="12"/>
      <c r="IW19" s="12"/>
      <c r="IX19" s="12"/>
      <c r="IY19" s="22">
        <v>44284.378159722219</v>
      </c>
      <c r="IZ19" s="12" t="s">
        <v>563</v>
      </c>
      <c r="JA19" s="12"/>
      <c r="JB19" s="12"/>
      <c r="JC19" s="12"/>
      <c r="JD19" s="12"/>
      <c r="JE19" s="12"/>
      <c r="JF19" s="12"/>
      <c r="JG19" s="12"/>
      <c r="JH19" s="12"/>
      <c r="JI19" s="12"/>
      <c r="JJ19" s="12"/>
      <c r="JK19" s="12"/>
      <c r="JL19" s="12"/>
      <c r="JM19" s="12"/>
      <c r="JN19" s="12"/>
      <c r="JO19" s="12"/>
      <c r="JP19" s="12"/>
      <c r="JQ19" s="12"/>
      <c r="JR19" s="12"/>
      <c r="JS19" s="12"/>
      <c r="JT19" s="12"/>
      <c r="JU19" s="12"/>
      <c r="JV19" s="12"/>
      <c r="JW19" s="12"/>
      <c r="JX19" s="12"/>
      <c r="JY19" s="12"/>
      <c r="JZ19" s="12"/>
      <c r="KA19" s="12"/>
      <c r="KB19" s="12"/>
      <c r="KC19" s="12"/>
      <c r="KD19" s="12"/>
      <c r="KE19" s="12"/>
      <c r="KF19" s="12"/>
      <c r="KG19" s="12"/>
      <c r="KH19" s="12"/>
      <c r="KI19" s="12"/>
      <c r="KJ19" s="12"/>
      <c r="KK19" s="12"/>
      <c r="KL19" s="12"/>
      <c r="KM19" s="12"/>
      <c r="KN19" s="12"/>
      <c r="KO19" s="12"/>
      <c r="KP19" s="12"/>
    </row>
    <row r="20" spans="1:302" ht="25.15" customHeight="1" x14ac:dyDescent="0.25">
      <c r="A20" s="12">
        <v>3295</v>
      </c>
      <c r="B20" s="12">
        <v>345362</v>
      </c>
      <c r="C20" s="12" t="s">
        <v>469</v>
      </c>
      <c r="D20" s="12"/>
      <c r="E20" s="12" t="s">
        <v>564</v>
      </c>
      <c r="F20" s="12">
        <v>60000</v>
      </c>
      <c r="G20" s="12">
        <v>0</v>
      </c>
      <c r="H20" s="12" t="s">
        <v>174</v>
      </c>
      <c r="I20" s="12">
        <v>0</v>
      </c>
      <c r="J20" s="12"/>
      <c r="K20" s="12"/>
      <c r="L20" s="12"/>
      <c r="M20" s="12"/>
      <c r="N20" s="12"/>
      <c r="O20" s="12"/>
      <c r="P20" s="12"/>
      <c r="Q20" s="12"/>
      <c r="R20" s="12" t="s">
        <v>565</v>
      </c>
      <c r="S20" s="12">
        <v>809888555</v>
      </c>
      <c r="T20" s="12" t="s">
        <v>566</v>
      </c>
      <c r="U20" s="12" t="s">
        <v>567</v>
      </c>
      <c r="V20" s="12"/>
      <c r="W20" s="12" t="s">
        <v>568</v>
      </c>
      <c r="X20" s="12" t="s">
        <v>180</v>
      </c>
      <c r="Y20" s="12">
        <v>89701</v>
      </c>
      <c r="Z20" s="12" t="s">
        <v>181</v>
      </c>
      <c r="AA20" s="12"/>
      <c r="AB20" s="12">
        <v>7756845855</v>
      </c>
      <c r="AC20" s="12" t="s">
        <v>569</v>
      </c>
      <c r="AD20" s="12" t="s">
        <v>570</v>
      </c>
      <c r="AE20" s="12" t="s">
        <v>571</v>
      </c>
      <c r="AF20" s="12" t="s">
        <v>572</v>
      </c>
      <c r="AG20" s="12" t="s">
        <v>573</v>
      </c>
      <c r="AH20" s="12" t="s">
        <v>574</v>
      </c>
      <c r="AI20" s="12" t="s">
        <v>575</v>
      </c>
      <c r="AJ20" s="12">
        <v>7756845855</v>
      </c>
      <c r="AK20" s="12" t="s">
        <v>576</v>
      </c>
      <c r="AL20" s="12" t="s">
        <v>577</v>
      </c>
      <c r="AM20" s="12"/>
      <c r="AN20" s="12" t="s">
        <v>578</v>
      </c>
      <c r="AO20" s="12" t="s">
        <v>180</v>
      </c>
      <c r="AP20" s="12">
        <v>89701</v>
      </c>
      <c r="AQ20" s="12" t="s">
        <v>181</v>
      </c>
      <c r="AR20" s="12"/>
      <c r="AS20" s="12" t="s">
        <v>579</v>
      </c>
      <c r="AT20" s="12" t="s">
        <v>190</v>
      </c>
      <c r="AU20" s="12" t="s">
        <v>191</v>
      </c>
      <c r="AV20" s="12" t="s">
        <v>580</v>
      </c>
      <c r="AW20" s="12" t="s">
        <v>191</v>
      </c>
      <c r="AX20" s="12" t="s">
        <v>581</v>
      </c>
      <c r="AY20" s="12" t="s">
        <v>194</v>
      </c>
      <c r="AZ20" s="12" t="s">
        <v>388</v>
      </c>
      <c r="BA20" s="12" t="s">
        <v>194</v>
      </c>
      <c r="BB20" s="12" t="s">
        <v>196</v>
      </c>
      <c r="BC20" s="12" t="s">
        <v>197</v>
      </c>
      <c r="BD20" s="12" t="s">
        <v>582</v>
      </c>
      <c r="BE20" s="12" t="s">
        <v>284</v>
      </c>
      <c r="BF20" s="12" t="s">
        <v>199</v>
      </c>
      <c r="BG20" s="12" t="s">
        <v>414</v>
      </c>
      <c r="BH20" s="12" t="s">
        <v>472</v>
      </c>
      <c r="BI20" s="12" t="s">
        <v>473</v>
      </c>
      <c r="BJ20" s="12" t="s">
        <v>203</v>
      </c>
      <c r="BK20" s="15" t="s">
        <v>583</v>
      </c>
      <c r="BL20" s="12" t="s">
        <v>584</v>
      </c>
      <c r="BM20" s="12" t="s">
        <v>585</v>
      </c>
      <c r="BN20" s="12" t="s">
        <v>586</v>
      </c>
      <c r="BO20" s="12" t="s">
        <v>587</v>
      </c>
      <c r="BP20" s="15" t="s">
        <v>588</v>
      </c>
      <c r="BQ20" s="18" t="s">
        <v>589</v>
      </c>
      <c r="BR20" s="15" t="s">
        <v>590</v>
      </c>
      <c r="BS20" s="12" t="s">
        <v>591</v>
      </c>
      <c r="BT20" s="12">
        <v>89701</v>
      </c>
      <c r="BU20" s="12" t="s">
        <v>212</v>
      </c>
      <c r="BV20" s="12" t="s">
        <v>191</v>
      </c>
      <c r="BW20" s="12" t="s">
        <v>191</v>
      </c>
      <c r="BX20" s="12" t="s">
        <v>214</v>
      </c>
      <c r="BY20" s="12" t="s">
        <v>401</v>
      </c>
      <c r="BZ20" s="12" t="s">
        <v>401</v>
      </c>
      <c r="CA20" s="12" t="s">
        <v>449</v>
      </c>
      <c r="CB20" s="12" t="s">
        <v>592</v>
      </c>
      <c r="CC20" s="12" t="s">
        <v>217</v>
      </c>
      <c r="CD20" s="15" t="s">
        <v>593</v>
      </c>
      <c r="CE20" s="12"/>
      <c r="CF20" s="12">
        <v>0</v>
      </c>
      <c r="CG20" s="12">
        <v>0</v>
      </c>
      <c r="CH20" s="12">
        <v>0</v>
      </c>
      <c r="CI20" s="12">
        <v>0</v>
      </c>
      <c r="CJ20" s="12">
        <v>60000</v>
      </c>
      <c r="CK20" s="12"/>
      <c r="CL20" s="12"/>
      <c r="CM20" s="12"/>
      <c r="CN20" s="12"/>
      <c r="CO20" s="12"/>
      <c r="CP20" s="12">
        <v>0</v>
      </c>
      <c r="CQ20" s="12"/>
      <c r="CR20" s="12"/>
      <c r="CS20" s="12"/>
      <c r="CT20" s="12"/>
      <c r="CU20" s="12"/>
      <c r="CV20" s="12"/>
      <c r="CW20" s="12"/>
      <c r="CX20" s="12"/>
      <c r="CY20" s="12"/>
      <c r="CZ20" s="12"/>
      <c r="DA20" s="12"/>
      <c r="DB20" s="12"/>
      <c r="DC20" s="12"/>
      <c r="DD20" s="12"/>
      <c r="DE20" s="12"/>
      <c r="DF20" s="12"/>
      <c r="DG20" s="12"/>
      <c r="DH20" s="12"/>
      <c r="DI20" s="12"/>
      <c r="DJ20" s="12"/>
      <c r="DK20" s="12"/>
      <c r="DL20" s="12"/>
      <c r="DM20" s="12"/>
      <c r="DN20" s="12"/>
      <c r="DO20" s="12"/>
      <c r="DP20" s="12"/>
      <c r="DQ20" s="12"/>
      <c r="DR20" s="12"/>
      <c r="DS20" s="12"/>
      <c r="DT20" s="12"/>
      <c r="DU20" s="12"/>
      <c r="DV20" s="12"/>
      <c r="DW20" s="12"/>
      <c r="DX20" s="12"/>
      <c r="DY20" s="12"/>
      <c r="DZ20" s="12"/>
      <c r="EA20" s="12"/>
      <c r="EB20" s="12"/>
      <c r="EC20" s="12"/>
      <c r="ED20" s="12"/>
      <c r="EE20" s="12"/>
      <c r="EF20" s="12"/>
      <c r="EG20" s="12"/>
      <c r="EH20" s="12"/>
      <c r="EI20" s="12"/>
      <c r="EJ20" s="12"/>
      <c r="EK20" s="12"/>
      <c r="EL20" s="12"/>
      <c r="EM20" s="12" t="s">
        <v>219</v>
      </c>
      <c r="EN20" s="12">
        <v>0</v>
      </c>
      <c r="EO20" s="12">
        <v>0</v>
      </c>
      <c r="EP20" s="12"/>
      <c r="EQ20" s="12"/>
      <c r="ER20" s="12"/>
      <c r="ES20" s="12"/>
      <c r="ET20" s="12"/>
      <c r="EU20" s="12"/>
      <c r="EV20" s="12"/>
      <c r="EW20" s="12"/>
      <c r="EX20" s="12"/>
      <c r="EY20" s="12"/>
      <c r="EZ20" s="12"/>
      <c r="FA20" s="12"/>
      <c r="FB20" s="12"/>
      <c r="FC20" s="12"/>
      <c r="FD20" s="12"/>
      <c r="FE20" s="12"/>
      <c r="FF20" s="12"/>
      <c r="FG20" s="12"/>
      <c r="FH20" s="12"/>
      <c r="FI20" s="12"/>
      <c r="FJ20" s="12"/>
      <c r="FK20" s="12"/>
      <c r="FL20" s="12"/>
      <c r="FM20" s="12"/>
      <c r="FN20" s="12"/>
      <c r="FO20" s="12"/>
      <c r="FP20" s="12"/>
      <c r="FQ20" s="12"/>
      <c r="FR20" s="12"/>
      <c r="FS20" s="12"/>
      <c r="FT20" s="12"/>
      <c r="FU20" s="12"/>
      <c r="FV20" s="12"/>
      <c r="FW20" s="12"/>
      <c r="FX20" s="12"/>
      <c r="FY20" s="12"/>
      <c r="FZ20" s="12"/>
      <c r="GA20" s="12"/>
      <c r="GB20" s="12"/>
      <c r="GC20" s="12"/>
      <c r="GD20" s="12"/>
      <c r="GE20" s="12"/>
      <c r="GF20" s="12"/>
      <c r="GG20" s="12"/>
      <c r="GH20" s="12"/>
      <c r="GI20" s="12"/>
      <c r="GJ20" s="12"/>
      <c r="GK20" s="12"/>
      <c r="GL20" s="12"/>
      <c r="GM20" s="12"/>
      <c r="GN20" s="12"/>
      <c r="GO20" s="12"/>
      <c r="GP20" s="12"/>
      <c r="GQ20" s="12"/>
      <c r="GR20" s="12"/>
      <c r="GS20" s="12"/>
      <c r="GT20" s="12"/>
      <c r="GU20" s="12" t="s">
        <v>594</v>
      </c>
      <c r="GV20" s="12"/>
      <c r="GW20" s="12"/>
      <c r="GX20" s="12"/>
      <c r="GY20" s="12"/>
      <c r="GZ20" s="12"/>
      <c r="HA20" s="12"/>
      <c r="HB20" s="12"/>
      <c r="HC20" s="12"/>
      <c r="HD20" s="12"/>
      <c r="HE20" s="12"/>
      <c r="HF20" s="12"/>
      <c r="HG20" s="12"/>
      <c r="HH20" s="12"/>
      <c r="HI20" s="12"/>
      <c r="HJ20" s="12"/>
      <c r="HK20" s="12"/>
      <c r="HL20" s="12"/>
      <c r="HM20" s="12"/>
      <c r="HN20" s="12"/>
      <c r="HO20" s="12"/>
      <c r="HP20" s="12"/>
      <c r="HQ20" s="12"/>
      <c r="HR20" s="12"/>
      <c r="HS20" s="12"/>
      <c r="HT20" s="12"/>
      <c r="HU20" s="12"/>
      <c r="HV20" s="12"/>
      <c r="HW20" s="12"/>
      <c r="HX20" s="12"/>
      <c r="HY20" s="12"/>
      <c r="HZ20" s="12"/>
      <c r="IA20" s="12"/>
      <c r="IB20" s="12"/>
      <c r="IC20" s="12"/>
      <c r="ID20" s="12"/>
      <c r="IE20" s="12"/>
      <c r="IF20" s="12"/>
      <c r="IG20" s="12"/>
      <c r="IH20" s="12"/>
      <c r="II20" s="12"/>
      <c r="IJ20" s="12"/>
      <c r="IK20" s="12"/>
      <c r="IL20" s="12"/>
      <c r="IM20" s="12"/>
      <c r="IN20" s="12"/>
      <c r="IO20" s="12"/>
      <c r="IP20" s="12"/>
      <c r="IQ20" s="12"/>
      <c r="IR20" s="12"/>
      <c r="IS20" s="12"/>
      <c r="IT20" s="12"/>
      <c r="IU20" s="12"/>
      <c r="IV20" s="12"/>
      <c r="IW20" s="12"/>
      <c r="IX20" s="12"/>
      <c r="IY20" s="22">
        <v>44281.54173611111</v>
      </c>
      <c r="IZ20" s="12" t="s">
        <v>595</v>
      </c>
      <c r="JA20" s="12"/>
      <c r="JB20" s="12"/>
      <c r="JC20" s="12"/>
      <c r="JD20" s="12"/>
      <c r="JE20" s="12"/>
      <c r="JF20" s="12"/>
      <c r="JG20" s="12"/>
      <c r="JH20" s="12"/>
      <c r="JI20" s="12"/>
      <c r="JJ20" s="12"/>
      <c r="JK20" s="12"/>
      <c r="JL20" s="12"/>
      <c r="JM20" s="12"/>
      <c r="JN20" s="12"/>
      <c r="JO20" s="12"/>
      <c r="JP20" s="12"/>
      <c r="JQ20" s="12"/>
      <c r="JR20" s="12"/>
      <c r="JS20" s="12"/>
      <c r="JT20" s="12"/>
      <c r="JU20" s="12"/>
      <c r="JV20" s="12"/>
      <c r="JW20" s="12"/>
      <c r="JX20" s="12"/>
      <c r="JY20" s="12"/>
      <c r="JZ20" s="12"/>
      <c r="KA20" s="12"/>
      <c r="KB20" s="12"/>
      <c r="KC20" s="12"/>
      <c r="KD20" s="12"/>
      <c r="KE20" s="12"/>
      <c r="KF20" s="12"/>
      <c r="KG20" s="12"/>
      <c r="KH20" s="12"/>
      <c r="KI20" s="12"/>
      <c r="KJ20" s="12"/>
      <c r="KK20" s="12"/>
      <c r="KL20" s="12"/>
      <c r="KM20" s="12"/>
      <c r="KN20" s="12"/>
      <c r="KO20" s="12"/>
      <c r="KP20" s="12"/>
    </row>
    <row r="21" spans="1:302" ht="25.15" customHeight="1" x14ac:dyDescent="0.25">
      <c r="A21" s="12">
        <v>3295</v>
      </c>
      <c r="B21" s="12">
        <v>347074</v>
      </c>
      <c r="C21" s="12" t="s">
        <v>469</v>
      </c>
      <c r="D21" s="12"/>
      <c r="E21" s="12" t="s">
        <v>596</v>
      </c>
      <c r="F21" s="12">
        <v>60000</v>
      </c>
      <c r="G21" s="12">
        <v>0</v>
      </c>
      <c r="H21" s="12" t="s">
        <v>174</v>
      </c>
      <c r="I21" s="12">
        <v>0</v>
      </c>
      <c r="J21" s="12"/>
      <c r="K21" s="12"/>
      <c r="L21" s="12"/>
      <c r="M21" s="12"/>
      <c r="N21" s="12"/>
      <c r="O21" s="12"/>
      <c r="P21" s="12"/>
      <c r="Q21" s="12"/>
      <c r="R21" s="12" t="s">
        <v>565</v>
      </c>
      <c r="S21" s="12">
        <v>809888555</v>
      </c>
      <c r="T21" s="12" t="s">
        <v>566</v>
      </c>
      <c r="U21" s="12" t="s">
        <v>567</v>
      </c>
      <c r="V21" s="12"/>
      <c r="W21" s="12" t="s">
        <v>568</v>
      </c>
      <c r="X21" s="12" t="s">
        <v>180</v>
      </c>
      <c r="Y21" s="12">
        <v>89701</v>
      </c>
      <c r="Z21" s="12" t="s">
        <v>181</v>
      </c>
      <c r="AA21" s="12"/>
      <c r="AB21" s="12">
        <v>7756845855</v>
      </c>
      <c r="AC21" s="12" t="s">
        <v>569</v>
      </c>
      <c r="AD21" s="12" t="s">
        <v>570</v>
      </c>
      <c r="AE21" s="12" t="s">
        <v>571</v>
      </c>
      <c r="AF21" s="12" t="s">
        <v>572</v>
      </c>
      <c r="AG21" s="12" t="s">
        <v>573</v>
      </c>
      <c r="AH21" s="12" t="s">
        <v>574</v>
      </c>
      <c r="AI21" s="12" t="s">
        <v>575</v>
      </c>
      <c r="AJ21" s="12">
        <v>7756845855</v>
      </c>
      <c r="AK21" s="12" t="s">
        <v>576</v>
      </c>
      <c r="AL21" s="12" t="s">
        <v>577</v>
      </c>
      <c r="AM21" s="12"/>
      <c r="AN21" s="12" t="s">
        <v>578</v>
      </c>
      <c r="AO21" s="12" t="s">
        <v>180</v>
      </c>
      <c r="AP21" s="12">
        <v>89701</v>
      </c>
      <c r="AQ21" s="12" t="s">
        <v>181</v>
      </c>
      <c r="AR21" s="12"/>
      <c r="AS21" s="12" t="s">
        <v>597</v>
      </c>
      <c r="AT21" s="12" t="s">
        <v>190</v>
      </c>
      <c r="AU21" s="12" t="s">
        <v>191</v>
      </c>
      <c r="AV21" s="12" t="s">
        <v>598</v>
      </c>
      <c r="AW21" s="12" t="s">
        <v>191</v>
      </c>
      <c r="AX21" s="12" t="s">
        <v>581</v>
      </c>
      <c r="AY21" s="12" t="s">
        <v>194</v>
      </c>
      <c r="AZ21" s="12" t="s">
        <v>388</v>
      </c>
      <c r="BA21" s="12" t="s">
        <v>194</v>
      </c>
      <c r="BB21" s="12" t="s">
        <v>196</v>
      </c>
      <c r="BC21" s="12" t="s">
        <v>197</v>
      </c>
      <c r="BD21" s="12" t="s">
        <v>599</v>
      </c>
      <c r="BE21" s="12" t="s">
        <v>198</v>
      </c>
      <c r="BF21" s="12" t="s">
        <v>199</v>
      </c>
      <c r="BG21" s="12" t="s">
        <v>414</v>
      </c>
      <c r="BH21" s="12" t="s">
        <v>472</v>
      </c>
      <c r="BI21" s="12" t="s">
        <v>473</v>
      </c>
      <c r="BJ21" s="12" t="s">
        <v>203</v>
      </c>
      <c r="BK21" s="15" t="s">
        <v>583</v>
      </c>
      <c r="BL21" s="15" t="s">
        <v>600</v>
      </c>
      <c r="BM21" s="12" t="s">
        <v>601</v>
      </c>
      <c r="BN21" s="12" t="s">
        <v>602</v>
      </c>
      <c r="BO21" s="15" t="s">
        <v>603</v>
      </c>
      <c r="BP21" s="15" t="s">
        <v>604</v>
      </c>
      <c r="BQ21" s="18" t="s">
        <v>605</v>
      </c>
      <c r="BR21" s="15" t="s">
        <v>606</v>
      </c>
      <c r="BS21" s="12" t="s">
        <v>607</v>
      </c>
      <c r="BT21" s="12">
        <v>89701</v>
      </c>
      <c r="BU21" s="12" t="s">
        <v>212</v>
      </c>
      <c r="BV21" s="12" t="s">
        <v>191</v>
      </c>
      <c r="BW21" s="12" t="s">
        <v>191</v>
      </c>
      <c r="BX21" s="12" t="s">
        <v>214</v>
      </c>
      <c r="BY21" s="12" t="s">
        <v>401</v>
      </c>
      <c r="BZ21" s="12" t="s">
        <v>401</v>
      </c>
      <c r="CA21" s="12" t="s">
        <v>449</v>
      </c>
      <c r="CB21" s="12" t="s">
        <v>608</v>
      </c>
      <c r="CC21" s="12" t="s">
        <v>217</v>
      </c>
      <c r="CD21" s="15" t="s">
        <v>593</v>
      </c>
      <c r="CE21" s="12" t="s">
        <v>219</v>
      </c>
      <c r="CF21" s="12"/>
      <c r="CG21" s="12"/>
      <c r="CH21" s="12"/>
      <c r="CI21" s="12"/>
      <c r="CJ21" s="12">
        <v>60000</v>
      </c>
      <c r="CK21" s="12"/>
      <c r="CL21" s="12"/>
      <c r="CM21" s="12"/>
      <c r="CN21" s="12"/>
      <c r="CO21" s="12"/>
      <c r="CP21" s="12"/>
      <c r="CQ21" s="12"/>
      <c r="CR21" s="12"/>
      <c r="CS21" s="12"/>
      <c r="CT21" s="12"/>
      <c r="CU21" s="12"/>
      <c r="CV21" s="12"/>
      <c r="CW21" s="12"/>
      <c r="CX21" s="12"/>
      <c r="CY21" s="12"/>
      <c r="CZ21" s="12"/>
      <c r="DA21" s="12"/>
      <c r="DB21" s="12"/>
      <c r="DC21" s="12"/>
      <c r="DD21" s="12"/>
      <c r="DE21" s="12"/>
      <c r="DF21" s="12"/>
      <c r="DG21" s="12"/>
      <c r="DH21" s="12"/>
      <c r="DI21" s="12"/>
      <c r="DJ21" s="12"/>
      <c r="DK21" s="12"/>
      <c r="DL21" s="12"/>
      <c r="DM21" s="12"/>
      <c r="DN21" s="12"/>
      <c r="DO21" s="12"/>
      <c r="DP21" s="12"/>
      <c r="DQ21" s="12"/>
      <c r="DR21" s="12"/>
      <c r="DS21" s="12"/>
      <c r="DT21" s="12"/>
      <c r="DU21" s="12"/>
      <c r="DV21" s="12"/>
      <c r="DW21" s="12"/>
      <c r="DX21" s="12"/>
      <c r="DY21" s="12"/>
      <c r="DZ21" s="12"/>
      <c r="EA21" s="12"/>
      <c r="EB21" s="12"/>
      <c r="EC21" s="12"/>
      <c r="ED21" s="12"/>
      <c r="EE21" s="12"/>
      <c r="EF21" s="12"/>
      <c r="EG21" s="12"/>
      <c r="EH21" s="12"/>
      <c r="EI21" s="12"/>
      <c r="EJ21" s="12"/>
      <c r="EK21" s="12"/>
      <c r="EL21" s="12"/>
      <c r="EM21" s="12" t="s">
        <v>219</v>
      </c>
      <c r="EN21" s="12"/>
      <c r="EO21" s="12"/>
      <c r="EP21" s="12"/>
      <c r="EQ21" s="12"/>
      <c r="ER21" s="12"/>
      <c r="ES21" s="12"/>
      <c r="ET21" s="12"/>
      <c r="EU21" s="12"/>
      <c r="EV21" s="12"/>
      <c r="EW21" s="12"/>
      <c r="EX21" s="12"/>
      <c r="EY21" s="12"/>
      <c r="EZ21" s="12"/>
      <c r="FA21" s="12"/>
      <c r="FB21" s="12"/>
      <c r="FC21" s="12"/>
      <c r="FD21" s="12"/>
      <c r="FE21" s="12"/>
      <c r="FF21" s="12"/>
      <c r="FG21" s="12"/>
      <c r="FH21" s="12"/>
      <c r="FI21" s="12"/>
      <c r="FJ21" s="12"/>
      <c r="FK21" s="12"/>
      <c r="FL21" s="12"/>
      <c r="FM21" s="12"/>
      <c r="FN21" s="12"/>
      <c r="FO21" s="12"/>
      <c r="FP21" s="12"/>
      <c r="FQ21" s="12"/>
      <c r="FR21" s="12"/>
      <c r="FS21" s="12"/>
      <c r="FT21" s="12"/>
      <c r="FU21" s="12"/>
      <c r="FV21" s="12"/>
      <c r="FW21" s="12"/>
      <c r="FX21" s="12"/>
      <c r="FY21" s="12"/>
      <c r="FZ21" s="12"/>
      <c r="GA21" s="12"/>
      <c r="GB21" s="12"/>
      <c r="GC21" s="12"/>
      <c r="GD21" s="12"/>
      <c r="GE21" s="12"/>
      <c r="GF21" s="12"/>
      <c r="GG21" s="12"/>
      <c r="GH21" s="12"/>
      <c r="GI21" s="12"/>
      <c r="GJ21" s="12"/>
      <c r="GK21" s="12"/>
      <c r="GL21" s="12"/>
      <c r="GM21" s="12"/>
      <c r="GN21" s="12"/>
      <c r="GO21" s="12"/>
      <c r="GP21" s="12"/>
      <c r="GQ21" s="12"/>
      <c r="GR21" s="12"/>
      <c r="GS21" s="12"/>
      <c r="GT21" s="12"/>
      <c r="GU21" s="12" t="s">
        <v>609</v>
      </c>
      <c r="GV21" s="12"/>
      <c r="GW21" s="12"/>
      <c r="GX21" s="12"/>
      <c r="GY21" s="12"/>
      <c r="GZ21" s="12"/>
      <c r="HA21" s="12"/>
      <c r="HB21" s="12"/>
      <c r="HC21" s="12"/>
      <c r="HD21" s="12"/>
      <c r="HE21" s="12"/>
      <c r="HF21" s="12"/>
      <c r="HG21" s="12"/>
      <c r="HH21" s="12"/>
      <c r="HI21" s="12"/>
      <c r="HJ21" s="12"/>
      <c r="HK21" s="12"/>
      <c r="HL21" s="12"/>
      <c r="HM21" s="12"/>
      <c r="HN21" s="12"/>
      <c r="HO21" s="12"/>
      <c r="HP21" s="12"/>
      <c r="HQ21" s="12"/>
      <c r="HR21" s="12"/>
      <c r="HS21" s="12"/>
      <c r="HT21" s="12"/>
      <c r="HU21" s="12"/>
      <c r="HV21" s="12"/>
      <c r="HW21" s="12"/>
      <c r="HX21" s="12"/>
      <c r="HY21" s="12"/>
      <c r="HZ21" s="12"/>
      <c r="IA21" s="12"/>
      <c r="IB21" s="12"/>
      <c r="IC21" s="12"/>
      <c r="ID21" s="12"/>
      <c r="IE21" s="12"/>
      <c r="IF21" s="12"/>
      <c r="IG21" s="12"/>
      <c r="IH21" s="12"/>
      <c r="II21" s="12"/>
      <c r="IJ21" s="12"/>
      <c r="IK21" s="12"/>
      <c r="IL21" s="12"/>
      <c r="IM21" s="12"/>
      <c r="IN21" s="12"/>
      <c r="IO21" s="12"/>
      <c r="IP21" s="12"/>
      <c r="IQ21" s="12"/>
      <c r="IR21" s="12"/>
      <c r="IS21" s="12"/>
      <c r="IT21" s="12"/>
      <c r="IU21" s="12"/>
      <c r="IV21" s="12"/>
      <c r="IW21" s="12"/>
      <c r="IX21" s="12"/>
      <c r="IY21" s="22">
        <v>44284.646539351852</v>
      </c>
      <c r="IZ21" s="12" t="s">
        <v>610</v>
      </c>
      <c r="JA21" s="12"/>
      <c r="JB21" s="12"/>
      <c r="JC21" s="12"/>
      <c r="JD21" s="12"/>
      <c r="JE21" s="12"/>
      <c r="JF21" s="12"/>
      <c r="JG21" s="12"/>
      <c r="JH21" s="12"/>
      <c r="JI21" s="12"/>
      <c r="JJ21" s="12"/>
      <c r="JK21" s="12"/>
      <c r="JL21" s="12"/>
      <c r="JM21" s="12"/>
      <c r="JN21" s="12"/>
      <c r="JO21" s="12"/>
      <c r="JP21" s="12"/>
      <c r="JQ21" s="12"/>
      <c r="JR21" s="12"/>
      <c r="JS21" s="12"/>
      <c r="JT21" s="12"/>
      <c r="JU21" s="12"/>
      <c r="JV21" s="12"/>
      <c r="JW21" s="12"/>
      <c r="JX21" s="12"/>
      <c r="JY21" s="12"/>
      <c r="JZ21" s="12"/>
      <c r="KA21" s="12"/>
      <c r="KB21" s="12"/>
      <c r="KC21" s="12"/>
      <c r="KD21" s="12"/>
      <c r="KE21" s="12"/>
      <c r="KF21" s="12"/>
      <c r="KG21" s="12"/>
      <c r="KH21" s="12"/>
      <c r="KI21" s="12"/>
      <c r="KJ21" s="12"/>
      <c r="KK21" s="12"/>
      <c r="KL21" s="12"/>
      <c r="KM21" s="12"/>
      <c r="KN21" s="12"/>
      <c r="KO21" s="12"/>
      <c r="KP21" s="12"/>
    </row>
    <row r="22" spans="1:302" ht="25.15" customHeight="1" x14ac:dyDescent="0.25">
      <c r="A22" s="12">
        <v>3295</v>
      </c>
      <c r="B22" s="12">
        <v>345654</v>
      </c>
      <c r="C22" s="12"/>
      <c r="D22" s="12"/>
      <c r="E22" s="12" t="s">
        <v>611</v>
      </c>
      <c r="F22" s="12">
        <v>17159.830000000002</v>
      </c>
      <c r="G22" s="12">
        <v>0</v>
      </c>
      <c r="H22" s="12" t="s">
        <v>174</v>
      </c>
      <c r="I22" s="12">
        <v>0</v>
      </c>
      <c r="J22" s="12"/>
      <c r="K22" s="12"/>
      <c r="L22" s="12"/>
      <c r="M22" s="12"/>
      <c r="N22" s="12"/>
      <c r="O22" s="12"/>
      <c r="P22" s="12"/>
      <c r="Q22" s="12"/>
      <c r="R22" s="12" t="s">
        <v>612</v>
      </c>
      <c r="S22" s="12">
        <v>10984979</v>
      </c>
      <c r="T22" s="12" t="s">
        <v>613</v>
      </c>
      <c r="U22" s="12" t="s">
        <v>614</v>
      </c>
      <c r="V22" s="12" t="s">
        <v>615</v>
      </c>
      <c r="W22" s="12" t="s">
        <v>616</v>
      </c>
      <c r="X22" s="12"/>
      <c r="Y22" s="12">
        <v>89423</v>
      </c>
      <c r="Z22" s="12"/>
      <c r="AA22" s="12"/>
      <c r="AB22" s="12" t="s">
        <v>617</v>
      </c>
      <c r="AC22" s="12" t="s">
        <v>618</v>
      </c>
      <c r="AD22" s="12" t="s">
        <v>619</v>
      </c>
      <c r="AE22" s="12" t="s">
        <v>620</v>
      </c>
      <c r="AF22" s="12" t="s">
        <v>621</v>
      </c>
      <c r="AG22" s="12" t="s">
        <v>622</v>
      </c>
      <c r="AH22" s="12" t="s">
        <v>623</v>
      </c>
      <c r="AI22" s="12" t="s">
        <v>624</v>
      </c>
      <c r="AJ22" s="12" t="s">
        <v>625</v>
      </c>
      <c r="AK22" s="12" t="s">
        <v>626</v>
      </c>
      <c r="AL22" s="12"/>
      <c r="AM22" s="12"/>
      <c r="AN22" s="12"/>
      <c r="AO22" s="12"/>
      <c r="AP22" s="12"/>
      <c r="AQ22" s="12"/>
      <c r="AR22" s="12"/>
      <c r="AS22" s="12"/>
      <c r="AT22" s="12" t="s">
        <v>190</v>
      </c>
      <c r="AU22" s="12" t="s">
        <v>191</v>
      </c>
      <c r="AV22" s="12" t="s">
        <v>627</v>
      </c>
      <c r="AW22" s="12" t="s">
        <v>191</v>
      </c>
      <c r="AX22" s="12" t="s">
        <v>193</v>
      </c>
      <c r="AY22" s="12" t="s">
        <v>194</v>
      </c>
      <c r="AZ22" s="12" t="s">
        <v>195</v>
      </c>
      <c r="BA22" s="12" t="s">
        <v>194</v>
      </c>
      <c r="BB22" s="12" t="s">
        <v>196</v>
      </c>
      <c r="BC22" s="12" t="s">
        <v>197</v>
      </c>
      <c r="BD22" s="12" t="s">
        <v>611</v>
      </c>
      <c r="BE22" s="12" t="s">
        <v>284</v>
      </c>
      <c r="BF22" s="12" t="s">
        <v>628</v>
      </c>
      <c r="BG22" s="12" t="s">
        <v>240</v>
      </c>
      <c r="BH22" s="12" t="s">
        <v>201</v>
      </c>
      <c r="BI22" s="12" t="s">
        <v>318</v>
      </c>
      <c r="BJ22" s="12" t="s">
        <v>203</v>
      </c>
      <c r="BK22" s="15" t="s">
        <v>317</v>
      </c>
      <c r="BL22" s="12" t="s">
        <v>401</v>
      </c>
      <c r="BM22" s="12" t="s">
        <v>629</v>
      </c>
      <c r="BN22" s="12" t="s">
        <v>630</v>
      </c>
      <c r="BO22" s="12" t="s">
        <v>629</v>
      </c>
      <c r="BP22" s="12" t="s">
        <v>631</v>
      </c>
      <c r="BQ22" s="23">
        <v>0</v>
      </c>
      <c r="BR22" s="12" t="s">
        <v>632</v>
      </c>
      <c r="BS22" s="12" t="s">
        <v>633</v>
      </c>
      <c r="BT22" s="12">
        <v>89423</v>
      </c>
      <c r="BU22" s="12" t="s">
        <v>296</v>
      </c>
      <c r="BV22" s="12" t="s">
        <v>191</v>
      </c>
      <c r="BW22" s="12" t="s">
        <v>191</v>
      </c>
      <c r="BX22" s="12" t="s">
        <v>190</v>
      </c>
      <c r="BY22" s="12" t="s">
        <v>251</v>
      </c>
      <c r="BZ22" s="12" t="s">
        <v>251</v>
      </c>
      <c r="CA22" s="12" t="s">
        <v>213</v>
      </c>
      <c r="CB22" s="12" t="s">
        <v>634</v>
      </c>
      <c r="CC22" s="12" t="s">
        <v>217</v>
      </c>
      <c r="CD22" s="15" t="s">
        <v>635</v>
      </c>
      <c r="CE22" s="12" t="s">
        <v>219</v>
      </c>
      <c r="CF22" s="12"/>
      <c r="CG22" s="12"/>
      <c r="CH22" s="12"/>
      <c r="CI22" s="12"/>
      <c r="CJ22" s="12"/>
      <c r="CK22" s="12"/>
      <c r="CL22" s="12">
        <v>655</v>
      </c>
      <c r="CM22" s="12"/>
      <c r="CN22" s="12">
        <v>1000</v>
      </c>
      <c r="CO22" s="12">
        <v>12000</v>
      </c>
      <c r="CP22" s="12">
        <v>3004.83</v>
      </c>
      <c r="CQ22" s="12"/>
      <c r="CR22" s="12"/>
      <c r="CS22" s="12"/>
      <c r="CT22" s="12"/>
      <c r="CU22" s="12">
        <v>0</v>
      </c>
      <c r="CV22" s="12"/>
      <c r="CW22" s="12"/>
      <c r="CX22" s="12"/>
      <c r="CY22" s="12"/>
      <c r="CZ22" s="12">
        <v>0</v>
      </c>
      <c r="DA22" s="12"/>
      <c r="DB22" s="12"/>
      <c r="DC22" s="12"/>
      <c r="DD22" s="12"/>
      <c r="DE22" s="12"/>
      <c r="DF22" s="12"/>
      <c r="DG22" s="12"/>
      <c r="DH22" s="12"/>
      <c r="DI22" s="12"/>
      <c r="DJ22" s="12"/>
      <c r="DK22" s="12"/>
      <c r="DL22" s="12"/>
      <c r="DM22" s="12"/>
      <c r="DN22" s="12"/>
      <c r="DO22" s="12"/>
      <c r="DP22" s="12"/>
      <c r="DQ22" s="12"/>
      <c r="DR22" s="12"/>
      <c r="DS22" s="12"/>
      <c r="DT22" s="12"/>
      <c r="DU22" s="12"/>
      <c r="DV22" s="12"/>
      <c r="DW22" s="12"/>
      <c r="DX22" s="12"/>
      <c r="DY22" s="12"/>
      <c r="DZ22" s="12"/>
      <c r="EA22" s="12"/>
      <c r="EB22" s="12"/>
      <c r="EC22" s="12"/>
      <c r="ED22" s="12"/>
      <c r="EE22" s="12"/>
      <c r="EF22" s="12"/>
      <c r="EG22" s="12"/>
      <c r="EH22" s="12"/>
      <c r="EI22" s="12"/>
      <c r="EJ22" s="12"/>
      <c r="EK22" s="12"/>
      <c r="EL22" s="12"/>
      <c r="EM22" s="12" t="s">
        <v>219</v>
      </c>
      <c r="EN22" s="12"/>
      <c r="EO22" s="12"/>
      <c r="EP22" s="12"/>
      <c r="EQ22" s="12">
        <v>500</v>
      </c>
      <c r="ER22" s="12"/>
      <c r="ES22" s="12"/>
      <c r="ET22" s="12"/>
      <c r="EU22" s="12"/>
      <c r="EV22" s="12"/>
      <c r="EW22" s="12"/>
      <c r="EX22" s="12"/>
      <c r="EY22" s="12"/>
      <c r="EZ22" s="12"/>
      <c r="FA22" s="12"/>
      <c r="FB22" s="12"/>
      <c r="FC22" s="12"/>
      <c r="FD22" s="12"/>
      <c r="FE22" s="12"/>
      <c r="FF22" s="12"/>
      <c r="FG22" s="12"/>
      <c r="FH22" s="12"/>
      <c r="FI22" s="12"/>
      <c r="FJ22" s="12"/>
      <c r="FK22" s="12"/>
      <c r="FL22" s="12"/>
      <c r="FM22" s="12"/>
      <c r="FN22" s="12"/>
      <c r="FO22" s="12"/>
      <c r="FP22" s="12"/>
      <c r="FQ22" s="12"/>
      <c r="FR22" s="12"/>
      <c r="FS22" s="12"/>
      <c r="FT22" s="12"/>
      <c r="FU22" s="12"/>
      <c r="FV22" s="12"/>
      <c r="FW22" s="12"/>
      <c r="FX22" s="12"/>
      <c r="FY22" s="12"/>
      <c r="FZ22" s="12"/>
      <c r="GA22" s="12"/>
      <c r="GB22" s="12"/>
      <c r="GC22" s="12"/>
      <c r="GD22" s="12"/>
      <c r="GE22" s="12"/>
      <c r="GF22" s="12"/>
      <c r="GG22" s="12"/>
      <c r="GH22" s="12"/>
      <c r="GI22" s="12"/>
      <c r="GJ22" s="12"/>
      <c r="GK22" s="12"/>
      <c r="GL22" s="12"/>
      <c r="GM22" s="12"/>
      <c r="GN22" s="12"/>
      <c r="GO22" s="12"/>
      <c r="GP22" s="12"/>
      <c r="GQ22" s="12"/>
      <c r="GR22" s="12"/>
      <c r="GS22" s="12"/>
      <c r="GT22" s="12"/>
      <c r="GU22" s="12" t="s">
        <v>636</v>
      </c>
      <c r="GV22" s="12"/>
      <c r="GW22" s="12"/>
      <c r="GX22" s="12"/>
      <c r="GY22" s="12"/>
      <c r="GZ22" s="12"/>
      <c r="HA22" s="12"/>
      <c r="HB22" s="12"/>
      <c r="HC22" s="12"/>
      <c r="HD22" s="12"/>
      <c r="HE22" s="12"/>
      <c r="HF22" s="12"/>
      <c r="HG22" s="12"/>
      <c r="HH22" s="12"/>
      <c r="HI22" s="12"/>
      <c r="HJ22" s="12"/>
      <c r="HK22" s="12"/>
      <c r="HL22" s="12"/>
      <c r="HM22" s="12"/>
      <c r="HN22" s="12"/>
      <c r="HO22" s="12"/>
      <c r="HP22" s="12"/>
      <c r="HQ22" s="12"/>
      <c r="HR22" s="12"/>
      <c r="HS22" s="12"/>
      <c r="HT22" s="12"/>
      <c r="HU22" s="12"/>
      <c r="HV22" s="12"/>
      <c r="HW22" s="12"/>
      <c r="HX22" s="12"/>
      <c r="HY22" s="12"/>
      <c r="HZ22" s="12"/>
      <c r="IA22" s="12"/>
      <c r="IB22" s="12"/>
      <c r="IC22" s="12"/>
      <c r="ID22" s="12"/>
      <c r="IE22" s="12"/>
      <c r="IF22" s="12"/>
      <c r="IG22" s="12"/>
      <c r="IH22" s="12"/>
      <c r="II22" s="12"/>
      <c r="IJ22" s="12"/>
      <c r="IK22" s="12"/>
      <c r="IL22" s="12"/>
      <c r="IM22" s="12"/>
      <c r="IN22" s="12"/>
      <c r="IO22" s="12"/>
      <c r="IP22" s="12"/>
      <c r="IQ22" s="12"/>
      <c r="IR22" s="12"/>
      <c r="IS22" s="12"/>
      <c r="IT22" s="12"/>
      <c r="IU22" s="12"/>
      <c r="IV22" s="12"/>
      <c r="IW22" s="12"/>
      <c r="IX22" s="12"/>
      <c r="IY22" s="22">
        <v>44284.404143518521</v>
      </c>
      <c r="IZ22" s="12" t="s">
        <v>637</v>
      </c>
      <c r="JA22" s="12"/>
      <c r="JB22" s="12"/>
      <c r="JC22" s="12"/>
      <c r="JD22" s="12"/>
      <c r="JE22" s="12"/>
      <c r="JF22" s="12"/>
      <c r="JG22" s="12"/>
      <c r="JH22" s="12"/>
      <c r="JI22" s="12"/>
      <c r="JJ22" s="12"/>
      <c r="JK22" s="12"/>
      <c r="JL22" s="12"/>
      <c r="JM22" s="12"/>
      <c r="JN22" s="12"/>
      <c r="JO22" s="12"/>
      <c r="JP22" s="12"/>
      <c r="JQ22" s="12"/>
      <c r="JR22" s="12"/>
      <c r="JS22" s="12"/>
      <c r="JT22" s="12"/>
      <c r="JU22" s="12"/>
      <c r="JV22" s="12"/>
      <c r="JW22" s="12"/>
      <c r="JX22" s="12"/>
      <c r="JY22" s="12"/>
      <c r="JZ22" s="12"/>
      <c r="KA22" s="12"/>
      <c r="KB22" s="12"/>
      <c r="KC22" s="12"/>
      <c r="KD22" s="12"/>
      <c r="KE22" s="12"/>
      <c r="KF22" s="12"/>
      <c r="KG22" s="12"/>
      <c r="KH22" s="12"/>
      <c r="KI22" s="12"/>
      <c r="KJ22" s="12"/>
      <c r="KK22" s="12"/>
      <c r="KL22" s="12"/>
      <c r="KM22" s="12"/>
      <c r="KN22" s="12"/>
      <c r="KO22" s="12"/>
      <c r="KP22" s="12"/>
    </row>
    <row r="23" spans="1:302" ht="25.15" customHeight="1" x14ac:dyDescent="0.25">
      <c r="A23" s="12">
        <v>3295</v>
      </c>
      <c r="B23" s="12">
        <v>345851</v>
      </c>
      <c r="C23" s="12"/>
      <c r="D23" s="12"/>
      <c r="E23" s="12" t="s">
        <v>638</v>
      </c>
      <c r="F23" s="12">
        <v>64830</v>
      </c>
      <c r="G23" s="12">
        <v>0</v>
      </c>
      <c r="H23" s="12" t="s">
        <v>174</v>
      </c>
      <c r="I23" s="12">
        <v>0</v>
      </c>
      <c r="J23" s="12"/>
      <c r="K23" s="12"/>
      <c r="L23" s="12"/>
      <c r="M23" s="12"/>
      <c r="N23" s="12"/>
      <c r="O23" s="12"/>
      <c r="P23" s="12"/>
      <c r="Q23" s="12"/>
      <c r="R23" s="12" t="s">
        <v>639</v>
      </c>
      <c r="S23" s="12">
        <v>97761209</v>
      </c>
      <c r="T23" s="12" t="s">
        <v>640</v>
      </c>
      <c r="U23" s="12" t="s">
        <v>641</v>
      </c>
      <c r="V23" s="12" t="s">
        <v>641</v>
      </c>
      <c r="W23" s="12" t="s">
        <v>642</v>
      </c>
      <c r="X23" s="12" t="s">
        <v>180</v>
      </c>
      <c r="Y23" s="12">
        <v>89801</v>
      </c>
      <c r="Z23" s="12"/>
      <c r="AA23" s="12"/>
      <c r="AB23" s="12" t="s">
        <v>643</v>
      </c>
      <c r="AC23" s="12" t="s">
        <v>644</v>
      </c>
      <c r="AD23" s="12" t="s">
        <v>645</v>
      </c>
      <c r="AE23" s="12" t="s">
        <v>646</v>
      </c>
      <c r="AF23" s="12" t="s">
        <v>647</v>
      </c>
      <c r="AG23" s="12" t="s">
        <v>648</v>
      </c>
      <c r="AH23" s="12" t="s">
        <v>649</v>
      </c>
      <c r="AI23" s="12" t="s">
        <v>650</v>
      </c>
      <c r="AJ23" s="12" t="s">
        <v>643</v>
      </c>
      <c r="AK23" s="12" t="s">
        <v>651</v>
      </c>
      <c r="AL23" s="12"/>
      <c r="AM23" s="12"/>
      <c r="AN23" s="12"/>
      <c r="AO23" s="12"/>
      <c r="AP23" s="12"/>
      <c r="AQ23" s="12"/>
      <c r="AR23" s="12"/>
      <c r="AS23" s="12" t="s">
        <v>652</v>
      </c>
      <c r="AT23" s="12" t="s">
        <v>190</v>
      </c>
      <c r="AU23" s="12" t="s">
        <v>191</v>
      </c>
      <c r="AV23" s="12" t="s">
        <v>653</v>
      </c>
      <c r="AW23" s="12" t="s">
        <v>191</v>
      </c>
      <c r="AX23" s="12" t="s">
        <v>193</v>
      </c>
      <c r="AY23" s="12" t="s">
        <v>194</v>
      </c>
      <c r="AZ23" s="15" t="s">
        <v>654</v>
      </c>
      <c r="BA23" s="12" t="s">
        <v>194</v>
      </c>
      <c r="BB23" s="12" t="s">
        <v>196</v>
      </c>
      <c r="BC23" s="12" t="s">
        <v>197</v>
      </c>
      <c r="BD23" s="12" t="s">
        <v>655</v>
      </c>
      <c r="BE23" s="12" t="s">
        <v>284</v>
      </c>
      <c r="BF23" s="12" t="s">
        <v>628</v>
      </c>
      <c r="BG23" s="12" t="s">
        <v>240</v>
      </c>
      <c r="BH23" s="12" t="s">
        <v>201</v>
      </c>
      <c r="BI23" s="12" t="s">
        <v>316</v>
      </c>
      <c r="BJ23" s="12" t="s">
        <v>203</v>
      </c>
      <c r="BK23" s="15" t="s">
        <v>317</v>
      </c>
      <c r="BL23" s="12" t="s">
        <v>656</v>
      </c>
      <c r="BM23" s="15" t="s">
        <v>657</v>
      </c>
      <c r="BN23" s="12" t="s">
        <v>658</v>
      </c>
      <c r="BO23" s="12" t="s">
        <v>659</v>
      </c>
      <c r="BP23" s="15" t="s">
        <v>660</v>
      </c>
      <c r="BQ23" s="18" t="s">
        <v>661</v>
      </c>
      <c r="BR23" s="15" t="s">
        <v>662</v>
      </c>
      <c r="BS23" s="12" t="s">
        <v>663</v>
      </c>
      <c r="BT23" s="12">
        <v>89815</v>
      </c>
      <c r="BU23" s="12" t="s">
        <v>296</v>
      </c>
      <c r="BV23" s="12" t="s">
        <v>191</v>
      </c>
      <c r="BW23" s="12" t="s">
        <v>191</v>
      </c>
      <c r="BX23" s="12" t="s">
        <v>190</v>
      </c>
      <c r="BY23" s="12" t="s">
        <v>664</v>
      </c>
      <c r="BZ23" s="12" t="s">
        <v>289</v>
      </c>
      <c r="CA23" s="12" t="s">
        <v>665</v>
      </c>
      <c r="CB23" s="15" t="s">
        <v>666</v>
      </c>
      <c r="CC23" s="12" t="s">
        <v>217</v>
      </c>
      <c r="CD23" s="15" t="s">
        <v>667</v>
      </c>
      <c r="CE23" s="12" t="s">
        <v>219</v>
      </c>
      <c r="CF23" s="12">
        <v>0</v>
      </c>
      <c r="CG23" s="12">
        <v>0</v>
      </c>
      <c r="CH23" s="12"/>
      <c r="CI23" s="12"/>
      <c r="CJ23" s="12"/>
      <c r="CK23" s="12" t="s">
        <v>668</v>
      </c>
      <c r="CL23" s="12"/>
      <c r="CM23" s="12">
        <v>4830</v>
      </c>
      <c r="CN23" s="12"/>
      <c r="CO23" s="12"/>
      <c r="CP23" s="12"/>
      <c r="CQ23" s="12" t="s">
        <v>669</v>
      </c>
      <c r="CR23" s="12"/>
      <c r="CS23" s="12"/>
      <c r="CT23" s="12">
        <v>60000</v>
      </c>
      <c r="CU23" s="12"/>
      <c r="CV23" s="12"/>
      <c r="CW23" s="12"/>
      <c r="CX23" s="12"/>
      <c r="CY23" s="12"/>
      <c r="CZ23" s="12"/>
      <c r="DA23" s="12"/>
      <c r="DB23" s="12"/>
      <c r="DC23" s="12"/>
      <c r="DD23" s="12"/>
      <c r="DE23" s="12"/>
      <c r="DF23" s="12"/>
      <c r="DG23" s="12"/>
      <c r="DH23" s="12"/>
      <c r="DI23" s="12"/>
      <c r="DJ23" s="12"/>
      <c r="DK23" s="12"/>
      <c r="DL23" s="12"/>
      <c r="DM23" s="12"/>
      <c r="DN23" s="12"/>
      <c r="DO23" s="12"/>
      <c r="DP23" s="12"/>
      <c r="DQ23" s="12"/>
      <c r="DR23" s="12"/>
      <c r="DS23" s="12"/>
      <c r="DT23" s="12"/>
      <c r="DU23" s="12"/>
      <c r="DV23" s="12"/>
      <c r="DW23" s="12"/>
      <c r="DX23" s="12"/>
      <c r="DY23" s="12"/>
      <c r="DZ23" s="12"/>
      <c r="EA23" s="12"/>
      <c r="EB23" s="12"/>
      <c r="EC23" s="12"/>
      <c r="ED23" s="12"/>
      <c r="EE23" s="12"/>
      <c r="EF23" s="12"/>
      <c r="EG23" s="12"/>
      <c r="EH23" s="12"/>
      <c r="EI23" s="12"/>
      <c r="EJ23" s="12"/>
      <c r="EK23" s="12"/>
      <c r="EL23" s="12"/>
      <c r="EM23" s="12" t="s">
        <v>219</v>
      </c>
      <c r="EN23" s="12"/>
      <c r="EO23" s="12"/>
      <c r="EP23" s="12"/>
      <c r="EQ23" s="12"/>
      <c r="ER23" s="12"/>
      <c r="ES23" s="12"/>
      <c r="ET23" s="12"/>
      <c r="EU23" s="12"/>
      <c r="EV23" s="12"/>
      <c r="EW23" s="12"/>
      <c r="EX23" s="12"/>
      <c r="EY23" s="12"/>
      <c r="EZ23" s="12"/>
      <c r="FA23" s="12"/>
      <c r="FB23" s="12"/>
      <c r="FC23" s="12"/>
      <c r="FD23" s="12"/>
      <c r="FE23" s="12"/>
      <c r="FF23" s="12"/>
      <c r="FG23" s="12"/>
      <c r="FH23" s="12"/>
      <c r="FI23" s="12"/>
      <c r="FJ23" s="12"/>
      <c r="FK23" s="12"/>
      <c r="FL23" s="12"/>
      <c r="FM23" s="12"/>
      <c r="FN23" s="12"/>
      <c r="FO23" s="12"/>
      <c r="FP23" s="12"/>
      <c r="FQ23" s="12"/>
      <c r="FR23" s="12"/>
      <c r="FS23" s="12"/>
      <c r="FT23" s="12"/>
      <c r="FU23" s="12"/>
      <c r="FV23" s="12"/>
      <c r="FW23" s="12"/>
      <c r="FX23" s="12"/>
      <c r="FY23" s="12"/>
      <c r="FZ23" s="12"/>
      <c r="GA23" s="12"/>
      <c r="GB23" s="12"/>
      <c r="GC23" s="12"/>
      <c r="GD23" s="12"/>
      <c r="GE23" s="12"/>
      <c r="GF23" s="12"/>
      <c r="GG23" s="12"/>
      <c r="GH23" s="12"/>
      <c r="GI23" s="12"/>
      <c r="GJ23" s="12"/>
      <c r="GK23" s="12"/>
      <c r="GL23" s="12"/>
      <c r="GM23" s="12"/>
      <c r="GN23" s="12"/>
      <c r="GO23" s="12"/>
      <c r="GP23" s="12"/>
      <c r="GQ23" s="12"/>
      <c r="GR23" s="12"/>
      <c r="GS23" s="12"/>
      <c r="GT23" s="12"/>
      <c r="GU23" s="12" t="s">
        <v>670</v>
      </c>
      <c r="GV23" s="12"/>
      <c r="GW23" s="12"/>
      <c r="GX23" s="12"/>
      <c r="GY23" s="12"/>
      <c r="GZ23" s="12"/>
      <c r="HA23" s="12"/>
      <c r="HB23" s="12"/>
      <c r="HC23" s="12"/>
      <c r="HD23" s="12"/>
      <c r="HE23" s="12"/>
      <c r="HF23" s="12"/>
      <c r="HG23" s="12"/>
      <c r="HH23" s="12"/>
      <c r="HI23" s="12"/>
      <c r="HJ23" s="12"/>
      <c r="HK23" s="12"/>
      <c r="HL23" s="12"/>
      <c r="HM23" s="12"/>
      <c r="HN23" s="12"/>
      <c r="HO23" s="12"/>
      <c r="HP23" s="12"/>
      <c r="HQ23" s="12"/>
      <c r="HR23" s="12"/>
      <c r="HS23" s="12"/>
      <c r="HT23" s="12"/>
      <c r="HU23" s="12"/>
      <c r="HV23" s="12"/>
      <c r="HW23" s="12"/>
      <c r="HX23" s="12"/>
      <c r="HY23" s="12"/>
      <c r="HZ23" s="12"/>
      <c r="IA23" s="12"/>
      <c r="IB23" s="12"/>
      <c r="IC23" s="12"/>
      <c r="ID23" s="12"/>
      <c r="IE23" s="12"/>
      <c r="IF23" s="12"/>
      <c r="IG23" s="12"/>
      <c r="IH23" s="12"/>
      <c r="II23" s="12"/>
      <c r="IJ23" s="12"/>
      <c r="IK23" s="12"/>
      <c r="IL23" s="12"/>
      <c r="IM23" s="12"/>
      <c r="IN23" s="12"/>
      <c r="IO23" s="12"/>
      <c r="IP23" s="12"/>
      <c r="IQ23" s="12"/>
      <c r="IR23" s="12"/>
      <c r="IS23" s="12"/>
      <c r="IT23" s="12"/>
      <c r="IU23" s="12"/>
      <c r="IV23" s="12"/>
      <c r="IW23" s="12"/>
      <c r="IX23" s="12"/>
      <c r="IY23" s="22">
        <v>44279.5940625</v>
      </c>
      <c r="IZ23" s="12" t="s">
        <v>671</v>
      </c>
      <c r="JA23" s="12"/>
      <c r="JB23" s="12"/>
      <c r="JC23" s="12"/>
      <c r="JD23" s="12"/>
      <c r="JE23" s="12"/>
      <c r="JF23" s="12"/>
      <c r="JG23" s="12"/>
      <c r="JH23" s="12"/>
      <c r="JI23" s="12"/>
      <c r="JJ23" s="12"/>
      <c r="JK23" s="12"/>
      <c r="JL23" s="12"/>
      <c r="JM23" s="12"/>
      <c r="JN23" s="12"/>
      <c r="JO23" s="12"/>
      <c r="JP23" s="12"/>
      <c r="JQ23" s="12"/>
      <c r="JR23" s="12"/>
      <c r="JS23" s="12"/>
      <c r="JT23" s="12"/>
      <c r="JU23" s="12"/>
      <c r="JV23" s="12"/>
      <c r="JW23" s="12"/>
      <c r="JX23" s="12"/>
      <c r="JY23" s="12"/>
      <c r="JZ23" s="12"/>
      <c r="KA23" s="12"/>
      <c r="KB23" s="12"/>
      <c r="KC23" s="12"/>
      <c r="KD23" s="12"/>
      <c r="KE23" s="12"/>
      <c r="KF23" s="12"/>
      <c r="KG23" s="12"/>
      <c r="KH23" s="12"/>
      <c r="KI23" s="12"/>
      <c r="KJ23" s="12"/>
      <c r="KK23" s="12"/>
      <c r="KL23" s="12"/>
      <c r="KM23" s="12"/>
      <c r="KN23" s="12"/>
      <c r="KO23" s="12"/>
      <c r="KP23" s="12"/>
    </row>
    <row r="24" spans="1:302" ht="25.15" customHeight="1" x14ac:dyDescent="0.25">
      <c r="A24" s="12">
        <v>3295</v>
      </c>
      <c r="B24" s="12">
        <v>346252</v>
      </c>
      <c r="C24" s="12"/>
      <c r="D24" s="12"/>
      <c r="E24" s="12" t="s">
        <v>672</v>
      </c>
      <c r="F24" s="12">
        <v>118000</v>
      </c>
      <c r="G24" s="12">
        <v>0</v>
      </c>
      <c r="H24" s="12" t="s">
        <v>174</v>
      </c>
      <c r="I24" s="12">
        <v>0</v>
      </c>
      <c r="J24" s="12"/>
      <c r="K24" s="12"/>
      <c r="L24" s="12"/>
      <c r="M24" s="12"/>
      <c r="N24" s="12"/>
      <c r="O24" s="12"/>
      <c r="P24" s="12"/>
      <c r="Q24" s="12"/>
      <c r="R24" s="12" t="s">
        <v>272</v>
      </c>
      <c r="S24" s="12">
        <v>30381610</v>
      </c>
      <c r="T24" s="12" t="s">
        <v>673</v>
      </c>
      <c r="U24" s="12" t="s">
        <v>674</v>
      </c>
      <c r="V24" s="12"/>
      <c r="W24" s="12" t="s">
        <v>312</v>
      </c>
      <c r="X24" s="12" t="s">
        <v>180</v>
      </c>
      <c r="Y24" s="12">
        <v>89011</v>
      </c>
      <c r="Z24" s="12"/>
      <c r="AA24" s="12"/>
      <c r="AB24" s="12" t="s">
        <v>675</v>
      </c>
      <c r="AC24" s="12" t="s">
        <v>276</v>
      </c>
      <c r="AD24" s="12" t="s">
        <v>676</v>
      </c>
      <c r="AE24" s="12" t="s">
        <v>278</v>
      </c>
      <c r="AF24" s="12" t="s">
        <v>279</v>
      </c>
      <c r="AG24" s="12" t="s">
        <v>280</v>
      </c>
      <c r="AH24" s="12" t="s">
        <v>677</v>
      </c>
      <c r="AI24" s="12" t="s">
        <v>678</v>
      </c>
      <c r="AJ24" s="12" t="s">
        <v>679</v>
      </c>
      <c r="AK24" s="12" t="s">
        <v>680</v>
      </c>
      <c r="AL24" s="12"/>
      <c r="AM24" s="12"/>
      <c r="AN24" s="12"/>
      <c r="AO24" s="12"/>
      <c r="AP24" s="12"/>
      <c r="AQ24" s="12"/>
      <c r="AR24" s="12"/>
      <c r="AS24" s="12" t="s">
        <v>681</v>
      </c>
      <c r="AT24" s="12" t="s">
        <v>190</v>
      </c>
      <c r="AU24" s="12" t="s">
        <v>191</v>
      </c>
      <c r="AV24" s="12" t="s">
        <v>682</v>
      </c>
      <c r="AW24" s="12" t="s">
        <v>191</v>
      </c>
      <c r="AX24" s="12" t="s">
        <v>193</v>
      </c>
      <c r="AY24" s="12" t="s">
        <v>194</v>
      </c>
      <c r="AZ24" s="12" t="s">
        <v>195</v>
      </c>
      <c r="BA24" s="12" t="s">
        <v>194</v>
      </c>
      <c r="BB24" s="12" t="s">
        <v>196</v>
      </c>
      <c r="BC24" s="12" t="s">
        <v>237</v>
      </c>
      <c r="BD24" s="12" t="s">
        <v>683</v>
      </c>
      <c r="BE24" s="12" t="s">
        <v>284</v>
      </c>
      <c r="BF24" s="12" t="s">
        <v>684</v>
      </c>
      <c r="BG24" s="12" t="s">
        <v>315</v>
      </c>
      <c r="BH24" s="12" t="s">
        <v>201</v>
      </c>
      <c r="BI24" s="12" t="s">
        <v>342</v>
      </c>
      <c r="BJ24" s="12" t="s">
        <v>203</v>
      </c>
      <c r="BK24" s="15" t="s">
        <v>685</v>
      </c>
      <c r="BL24" s="12" t="s">
        <v>686</v>
      </c>
      <c r="BM24" s="15" t="s">
        <v>687</v>
      </c>
      <c r="BN24" s="12" t="s">
        <v>688</v>
      </c>
      <c r="BO24" s="15" t="s">
        <v>689</v>
      </c>
      <c r="BP24" s="12" t="s">
        <v>690</v>
      </c>
      <c r="BQ24" s="18">
        <v>0</v>
      </c>
      <c r="BR24" s="12" t="s">
        <v>691</v>
      </c>
      <c r="BS24" s="12" t="s">
        <v>692</v>
      </c>
      <c r="BT24" s="12">
        <v>89101</v>
      </c>
      <c r="BU24" s="12" t="s">
        <v>296</v>
      </c>
      <c r="BV24" s="12" t="s">
        <v>191</v>
      </c>
      <c r="BW24" s="12" t="s">
        <v>213</v>
      </c>
      <c r="BX24" s="12" t="s">
        <v>190</v>
      </c>
      <c r="BY24" s="12" t="s">
        <v>693</v>
      </c>
      <c r="BZ24" s="12" t="s">
        <v>401</v>
      </c>
      <c r="CA24" s="12" t="s">
        <v>213</v>
      </c>
      <c r="CB24" s="12" t="s">
        <v>694</v>
      </c>
      <c r="CC24" s="12" t="s">
        <v>217</v>
      </c>
      <c r="CD24" s="15" t="s">
        <v>695</v>
      </c>
      <c r="CE24" s="12"/>
      <c r="CF24" s="12"/>
      <c r="CG24" s="12"/>
      <c r="CH24" s="12"/>
      <c r="CI24" s="12"/>
      <c r="CJ24" s="12">
        <v>118000</v>
      </c>
      <c r="CK24" s="12"/>
      <c r="CL24" s="12"/>
      <c r="CM24" s="12"/>
      <c r="CN24" s="12"/>
      <c r="CO24" s="12"/>
      <c r="CP24" s="12"/>
      <c r="CQ24" s="12"/>
      <c r="CR24" s="12"/>
      <c r="CS24" s="12"/>
      <c r="CT24" s="12"/>
      <c r="CU24" s="12"/>
      <c r="CV24" s="12"/>
      <c r="CW24" s="12"/>
      <c r="CX24" s="12"/>
      <c r="CY24" s="12"/>
      <c r="CZ24" s="12"/>
      <c r="DA24" s="12"/>
      <c r="DB24" s="12"/>
      <c r="DC24" s="12"/>
      <c r="DD24" s="12"/>
      <c r="DE24" s="12"/>
      <c r="DF24" s="12"/>
      <c r="DG24" s="12"/>
      <c r="DH24" s="12"/>
      <c r="DI24" s="12"/>
      <c r="DJ24" s="12"/>
      <c r="DK24" s="12"/>
      <c r="DL24" s="12"/>
      <c r="DM24" s="12"/>
      <c r="DN24" s="12"/>
      <c r="DO24" s="12"/>
      <c r="DP24" s="12"/>
      <c r="DQ24" s="12"/>
      <c r="DR24" s="12"/>
      <c r="DS24" s="12"/>
      <c r="DT24" s="12"/>
      <c r="DU24" s="12"/>
      <c r="DV24" s="12"/>
      <c r="DW24" s="12"/>
      <c r="DX24" s="12"/>
      <c r="DY24" s="12"/>
      <c r="DZ24" s="12"/>
      <c r="EA24" s="12"/>
      <c r="EB24" s="12"/>
      <c r="EC24" s="12"/>
      <c r="ED24" s="12"/>
      <c r="EE24" s="12"/>
      <c r="EF24" s="12"/>
      <c r="EG24" s="12"/>
      <c r="EH24" s="12"/>
      <c r="EI24" s="12"/>
      <c r="EJ24" s="12"/>
      <c r="EK24" s="12"/>
      <c r="EL24" s="12"/>
      <c r="EM24" s="12" t="s">
        <v>219</v>
      </c>
      <c r="EN24" s="12"/>
      <c r="EO24" s="12"/>
      <c r="EP24" s="12"/>
      <c r="EQ24" s="12"/>
      <c r="ER24" s="12"/>
      <c r="ES24" s="12"/>
      <c r="ET24" s="12"/>
      <c r="EU24" s="12"/>
      <c r="EV24" s="12"/>
      <c r="EW24" s="12"/>
      <c r="EX24" s="12"/>
      <c r="EY24" s="12"/>
      <c r="EZ24" s="12"/>
      <c r="FA24" s="12"/>
      <c r="FB24" s="12"/>
      <c r="FC24" s="12"/>
      <c r="FD24" s="12"/>
      <c r="FE24" s="12"/>
      <c r="FF24" s="12"/>
      <c r="FG24" s="12"/>
      <c r="FH24" s="12"/>
      <c r="FI24" s="12"/>
      <c r="FJ24" s="12"/>
      <c r="FK24" s="12"/>
      <c r="FL24" s="12"/>
      <c r="FM24" s="12"/>
      <c r="FN24" s="12"/>
      <c r="FO24" s="12"/>
      <c r="FP24" s="12"/>
      <c r="FQ24" s="12"/>
      <c r="FR24" s="12"/>
      <c r="FS24" s="12"/>
      <c r="FT24" s="12"/>
      <c r="FU24" s="12"/>
      <c r="FV24" s="12"/>
      <c r="FW24" s="12"/>
      <c r="FX24" s="12"/>
      <c r="FY24" s="12"/>
      <c r="FZ24" s="12"/>
      <c r="GA24" s="12"/>
      <c r="GB24" s="12"/>
      <c r="GC24" s="12"/>
      <c r="GD24" s="12"/>
      <c r="GE24" s="12"/>
      <c r="GF24" s="12"/>
      <c r="GG24" s="12"/>
      <c r="GH24" s="12"/>
      <c r="GI24" s="12"/>
      <c r="GJ24" s="12"/>
      <c r="GK24" s="12"/>
      <c r="GL24" s="12"/>
      <c r="GM24" s="12"/>
      <c r="GN24" s="12"/>
      <c r="GO24" s="12"/>
      <c r="GP24" s="12"/>
      <c r="GQ24" s="12"/>
      <c r="GR24" s="12"/>
      <c r="GS24" s="12"/>
      <c r="GT24" s="12"/>
      <c r="GU24" s="12"/>
      <c r="GV24" s="12"/>
      <c r="GW24" s="12"/>
      <c r="GX24" s="12"/>
      <c r="GY24" s="12"/>
      <c r="GZ24" s="12"/>
      <c r="HA24" s="12"/>
      <c r="HB24" s="12"/>
      <c r="HC24" s="12"/>
      <c r="HD24" s="12"/>
      <c r="HE24" s="12"/>
      <c r="HF24" s="12"/>
      <c r="HG24" s="12"/>
      <c r="HH24" s="12"/>
      <c r="HI24" s="12"/>
      <c r="HJ24" s="12"/>
      <c r="HK24" s="12"/>
      <c r="HL24" s="12"/>
      <c r="HM24" s="12"/>
      <c r="HN24" s="12"/>
      <c r="HO24" s="12"/>
      <c r="HP24" s="12"/>
      <c r="HQ24" s="12"/>
      <c r="HR24" s="12"/>
      <c r="HS24" s="12"/>
      <c r="HT24" s="12"/>
      <c r="HU24" s="12"/>
      <c r="HV24" s="12"/>
      <c r="HW24" s="12"/>
      <c r="HX24" s="12"/>
      <c r="HY24" s="12"/>
      <c r="HZ24" s="12"/>
      <c r="IA24" s="12"/>
      <c r="IB24" s="12"/>
      <c r="IC24" s="12"/>
      <c r="ID24" s="12"/>
      <c r="IE24" s="12"/>
      <c r="IF24" s="12"/>
      <c r="IG24" s="12"/>
      <c r="IH24" s="12"/>
      <c r="II24" s="12"/>
      <c r="IJ24" s="12"/>
      <c r="IK24" s="12"/>
      <c r="IL24" s="12"/>
      <c r="IM24" s="12"/>
      <c r="IN24" s="12"/>
      <c r="IO24" s="12"/>
      <c r="IP24" s="12"/>
      <c r="IQ24" s="12"/>
      <c r="IR24" s="12"/>
      <c r="IS24" s="12"/>
      <c r="IT24" s="12"/>
      <c r="IU24" s="12"/>
      <c r="IV24" s="12"/>
      <c r="IW24" s="12"/>
      <c r="IX24" s="12"/>
      <c r="IY24" s="22">
        <v>44284.63422453704</v>
      </c>
      <c r="IZ24" s="12" t="s">
        <v>696</v>
      </c>
      <c r="JA24" s="12"/>
      <c r="JB24" s="12"/>
      <c r="JC24" s="12"/>
      <c r="JD24" s="12"/>
      <c r="JE24" s="12"/>
      <c r="JF24" s="12"/>
      <c r="JG24" s="12"/>
      <c r="JH24" s="12"/>
      <c r="JI24" s="12"/>
      <c r="JJ24" s="12"/>
      <c r="JK24" s="12"/>
      <c r="JL24" s="12"/>
      <c r="JM24" s="12"/>
      <c r="JN24" s="12"/>
      <c r="JO24" s="12"/>
      <c r="JP24" s="12"/>
      <c r="JQ24" s="12"/>
      <c r="JR24" s="12"/>
      <c r="JS24" s="12"/>
      <c r="JT24" s="12"/>
      <c r="JU24" s="12"/>
      <c r="JV24" s="12"/>
      <c r="JW24" s="12"/>
      <c r="JX24" s="12"/>
      <c r="JY24" s="12"/>
      <c r="JZ24" s="12"/>
      <c r="KA24" s="12"/>
      <c r="KB24" s="12"/>
      <c r="KC24" s="12"/>
      <c r="KD24" s="12"/>
      <c r="KE24" s="12"/>
      <c r="KF24" s="12"/>
      <c r="KG24" s="12"/>
      <c r="KH24" s="12"/>
      <c r="KI24" s="12"/>
      <c r="KJ24" s="12"/>
      <c r="KK24" s="12"/>
      <c r="KL24" s="12"/>
      <c r="KM24" s="12"/>
      <c r="KN24" s="12"/>
      <c r="KO24" s="12"/>
      <c r="KP24" s="12"/>
    </row>
    <row r="25" spans="1:302" ht="25.15" customHeight="1" x14ac:dyDescent="0.25">
      <c r="A25" s="12">
        <v>3295</v>
      </c>
      <c r="B25" s="12">
        <v>346961</v>
      </c>
      <c r="C25" s="12"/>
      <c r="D25" s="12"/>
      <c r="E25" s="12" t="s">
        <v>697</v>
      </c>
      <c r="F25" s="12">
        <v>500000</v>
      </c>
      <c r="G25" s="12">
        <v>0</v>
      </c>
      <c r="H25" s="12" t="s">
        <v>174</v>
      </c>
      <c r="I25" s="12">
        <v>0</v>
      </c>
      <c r="J25" s="12"/>
      <c r="K25" s="12"/>
      <c r="L25" s="12"/>
      <c r="M25" s="12"/>
      <c r="N25" s="12"/>
      <c r="O25" s="12"/>
      <c r="P25" s="12"/>
      <c r="Q25" s="12"/>
      <c r="R25" s="12" t="s">
        <v>428</v>
      </c>
      <c r="S25" s="12"/>
      <c r="T25" s="12" t="s">
        <v>698</v>
      </c>
      <c r="U25" s="12" t="s">
        <v>699</v>
      </c>
      <c r="V25" s="12"/>
      <c r="W25" s="12" t="s">
        <v>275</v>
      </c>
      <c r="X25" s="12" t="s">
        <v>180</v>
      </c>
      <c r="Y25" s="12">
        <v>89130</v>
      </c>
      <c r="Z25" s="12" t="s">
        <v>181</v>
      </c>
      <c r="AA25" s="12"/>
      <c r="AB25" s="12">
        <v>7028284091</v>
      </c>
      <c r="AC25" s="12" t="s">
        <v>700</v>
      </c>
      <c r="AD25" s="12" t="s">
        <v>701</v>
      </c>
      <c r="AE25" s="12" t="s">
        <v>702</v>
      </c>
      <c r="AF25" s="12" t="s">
        <v>703</v>
      </c>
      <c r="AG25" s="12" t="s">
        <v>704</v>
      </c>
      <c r="AH25" s="12" t="s">
        <v>705</v>
      </c>
      <c r="AI25" s="12" t="s">
        <v>706</v>
      </c>
      <c r="AJ25" s="12">
        <v>7025614858</v>
      </c>
      <c r="AK25" s="12" t="s">
        <v>707</v>
      </c>
      <c r="AL25" s="12"/>
      <c r="AM25" s="12"/>
      <c r="AN25" s="12"/>
      <c r="AO25" s="12"/>
      <c r="AP25" s="12"/>
      <c r="AQ25" s="12"/>
      <c r="AR25" s="12"/>
      <c r="AS25" s="12" t="s">
        <v>708</v>
      </c>
      <c r="AT25" s="12" t="s">
        <v>190</v>
      </c>
      <c r="AU25" s="12" t="s">
        <v>191</v>
      </c>
      <c r="AV25" s="12" t="s">
        <v>709</v>
      </c>
      <c r="AW25" s="12" t="s">
        <v>191</v>
      </c>
      <c r="AX25" s="12" t="s">
        <v>193</v>
      </c>
      <c r="AY25" s="12" t="s">
        <v>194</v>
      </c>
      <c r="AZ25" s="12" t="s">
        <v>195</v>
      </c>
      <c r="BA25" s="12" t="s">
        <v>194</v>
      </c>
      <c r="BB25" s="12" t="s">
        <v>196</v>
      </c>
      <c r="BC25" s="12" t="s">
        <v>237</v>
      </c>
      <c r="BD25" s="12" t="s">
        <v>710</v>
      </c>
      <c r="BE25" s="12" t="s">
        <v>198</v>
      </c>
      <c r="BF25" s="12" t="s">
        <v>711</v>
      </c>
      <c r="BG25" s="12" t="s">
        <v>240</v>
      </c>
      <c r="BH25" s="12" t="s">
        <v>241</v>
      </c>
      <c r="BI25" s="12" t="s">
        <v>712</v>
      </c>
      <c r="BJ25" s="12" t="s">
        <v>203</v>
      </c>
      <c r="BK25" s="15" t="s">
        <v>713</v>
      </c>
      <c r="BL25" s="12" t="s">
        <v>714</v>
      </c>
      <c r="BM25" s="15" t="s">
        <v>715</v>
      </c>
      <c r="BN25" s="12" t="s">
        <v>716</v>
      </c>
      <c r="BO25" s="15" t="s">
        <v>717</v>
      </c>
      <c r="BP25" s="15" t="s">
        <v>718</v>
      </c>
      <c r="BQ25" s="21">
        <v>600000</v>
      </c>
      <c r="BR25" s="12" t="s">
        <v>719</v>
      </c>
      <c r="BS25" s="12" t="s">
        <v>720</v>
      </c>
      <c r="BT25" s="12">
        <v>89101</v>
      </c>
      <c r="BU25" s="12" t="s">
        <v>296</v>
      </c>
      <c r="BV25" s="12" t="s">
        <v>191</v>
      </c>
      <c r="BW25" s="12" t="s">
        <v>191</v>
      </c>
      <c r="BX25" s="12" t="s">
        <v>190</v>
      </c>
      <c r="BY25" s="12" t="s">
        <v>721</v>
      </c>
      <c r="BZ25" s="12" t="s">
        <v>722</v>
      </c>
      <c r="CA25" s="12" t="s">
        <v>213</v>
      </c>
      <c r="CB25" s="12" t="s">
        <v>213</v>
      </c>
      <c r="CC25" s="12" t="s">
        <v>723</v>
      </c>
      <c r="CD25" s="15" t="s">
        <v>724</v>
      </c>
      <c r="CE25" s="12" t="s">
        <v>219</v>
      </c>
      <c r="CF25" s="12"/>
      <c r="CG25" s="12"/>
      <c r="CH25" s="12"/>
      <c r="CI25" s="12"/>
      <c r="CJ25" s="12">
        <v>500000</v>
      </c>
      <c r="CK25" s="12"/>
      <c r="CL25" s="12"/>
      <c r="CM25" s="12"/>
      <c r="CN25" s="12"/>
      <c r="CO25" s="12"/>
      <c r="CP25" s="12"/>
      <c r="CQ25" s="12"/>
      <c r="CR25" s="12"/>
      <c r="CS25" s="12"/>
      <c r="CT25" s="12"/>
      <c r="CU25" s="12"/>
      <c r="CV25" s="12"/>
      <c r="CW25" s="12"/>
      <c r="CX25" s="12"/>
      <c r="CY25" s="12"/>
      <c r="CZ25" s="12"/>
      <c r="DA25" s="12"/>
      <c r="DB25" s="12"/>
      <c r="DC25" s="12"/>
      <c r="DD25" s="12"/>
      <c r="DE25" s="12"/>
      <c r="DF25" s="12"/>
      <c r="DG25" s="12"/>
      <c r="DH25" s="12"/>
      <c r="DI25" s="12"/>
      <c r="DJ25" s="12"/>
      <c r="DK25" s="12"/>
      <c r="DL25" s="12"/>
      <c r="DM25" s="12"/>
      <c r="DN25" s="12"/>
      <c r="DO25" s="12"/>
      <c r="DP25" s="12"/>
      <c r="DQ25" s="12"/>
      <c r="DR25" s="12"/>
      <c r="DS25" s="12"/>
      <c r="DT25" s="12"/>
      <c r="DU25" s="12"/>
      <c r="DV25" s="12"/>
      <c r="DW25" s="12"/>
      <c r="DX25" s="12"/>
      <c r="DY25" s="12"/>
      <c r="DZ25" s="12"/>
      <c r="EA25" s="12"/>
      <c r="EB25" s="12"/>
      <c r="EC25" s="12"/>
      <c r="ED25" s="12"/>
      <c r="EE25" s="12"/>
      <c r="EF25" s="12"/>
      <c r="EG25" s="12"/>
      <c r="EH25" s="12"/>
      <c r="EI25" s="12"/>
      <c r="EJ25" s="12"/>
      <c r="EK25" s="12"/>
      <c r="EL25" s="12"/>
      <c r="EM25" s="12" t="s">
        <v>219</v>
      </c>
      <c r="EN25" s="12"/>
      <c r="EO25" s="12"/>
      <c r="EP25" s="12"/>
      <c r="EQ25" s="12"/>
      <c r="ER25" s="12"/>
      <c r="ES25" s="12"/>
      <c r="ET25" s="12"/>
      <c r="EU25" s="12"/>
      <c r="EV25" s="12"/>
      <c r="EW25" s="12"/>
      <c r="EX25" s="12"/>
      <c r="EY25" s="12"/>
      <c r="EZ25" s="12"/>
      <c r="FA25" s="12"/>
      <c r="FB25" s="12"/>
      <c r="FC25" s="12"/>
      <c r="FD25" s="12"/>
      <c r="FE25" s="12"/>
      <c r="FF25" s="12"/>
      <c r="FG25" s="12"/>
      <c r="FH25" s="12"/>
      <c r="FI25" s="12"/>
      <c r="FJ25" s="12"/>
      <c r="FK25" s="12"/>
      <c r="FL25" s="12"/>
      <c r="FM25" s="12"/>
      <c r="FN25" s="12"/>
      <c r="FO25" s="12"/>
      <c r="FP25" s="12"/>
      <c r="FQ25" s="12"/>
      <c r="FR25" s="12"/>
      <c r="FS25" s="12"/>
      <c r="FT25" s="12"/>
      <c r="FU25" s="12"/>
      <c r="FV25" s="12"/>
      <c r="FW25" s="12"/>
      <c r="FX25" s="12"/>
      <c r="FY25" s="12"/>
      <c r="FZ25" s="12"/>
      <c r="GA25" s="12"/>
      <c r="GB25" s="12"/>
      <c r="GC25" s="12"/>
      <c r="GD25" s="12"/>
      <c r="GE25" s="12"/>
      <c r="GF25" s="12"/>
      <c r="GG25" s="12"/>
      <c r="GH25" s="12"/>
      <c r="GI25" s="12"/>
      <c r="GJ25" s="12"/>
      <c r="GK25" s="12"/>
      <c r="GL25" s="12"/>
      <c r="GM25" s="12"/>
      <c r="GN25" s="12"/>
      <c r="GO25" s="12"/>
      <c r="GP25" s="12"/>
      <c r="GQ25" s="12"/>
      <c r="GR25" s="12"/>
      <c r="GS25" s="12"/>
      <c r="GT25" s="12"/>
      <c r="GU25" s="12" t="s">
        <v>725</v>
      </c>
      <c r="GV25" s="12"/>
      <c r="GW25" s="12"/>
      <c r="GX25" s="12"/>
      <c r="GY25" s="12"/>
      <c r="GZ25" s="12"/>
      <c r="HA25" s="12"/>
      <c r="HB25" s="12"/>
      <c r="HC25" s="12"/>
      <c r="HD25" s="12"/>
      <c r="HE25" s="12"/>
      <c r="HF25" s="12"/>
      <c r="HG25" s="12"/>
      <c r="HH25" s="12"/>
      <c r="HI25" s="12"/>
      <c r="HJ25" s="12"/>
      <c r="HK25" s="12"/>
      <c r="HL25" s="12"/>
      <c r="HM25" s="12"/>
      <c r="HN25" s="12"/>
      <c r="HO25" s="12"/>
      <c r="HP25" s="12"/>
      <c r="HQ25" s="12"/>
      <c r="HR25" s="12"/>
      <c r="HS25" s="12"/>
      <c r="HT25" s="12"/>
      <c r="HU25" s="12"/>
      <c r="HV25" s="12"/>
      <c r="HW25" s="12"/>
      <c r="HX25" s="12"/>
      <c r="HY25" s="12"/>
      <c r="HZ25" s="12"/>
      <c r="IA25" s="12"/>
      <c r="IB25" s="12"/>
      <c r="IC25" s="12"/>
      <c r="ID25" s="12"/>
      <c r="IE25" s="12"/>
      <c r="IF25" s="12"/>
      <c r="IG25" s="12"/>
      <c r="IH25" s="12"/>
      <c r="II25" s="12"/>
      <c r="IJ25" s="12"/>
      <c r="IK25" s="12"/>
      <c r="IL25" s="12"/>
      <c r="IM25" s="12"/>
      <c r="IN25" s="12"/>
      <c r="IO25" s="12"/>
      <c r="IP25" s="12"/>
      <c r="IQ25" s="12"/>
      <c r="IR25" s="12"/>
      <c r="IS25" s="12"/>
      <c r="IT25" s="12"/>
      <c r="IU25" s="12"/>
      <c r="IV25" s="12"/>
      <c r="IW25" s="12"/>
      <c r="IX25" s="12"/>
      <c r="IY25" s="22">
        <v>44280.704247685186</v>
      </c>
      <c r="IZ25" s="12" t="s">
        <v>726</v>
      </c>
      <c r="JA25" s="12"/>
      <c r="JB25" s="12"/>
      <c r="JC25" s="12"/>
      <c r="JD25" s="12"/>
      <c r="JE25" s="12"/>
      <c r="JF25" s="12"/>
      <c r="JG25" s="12"/>
      <c r="JH25" s="12"/>
      <c r="JI25" s="12"/>
      <c r="JJ25" s="12"/>
      <c r="JK25" s="12"/>
      <c r="JL25" s="12"/>
      <c r="JM25" s="12"/>
      <c r="JN25" s="12"/>
      <c r="JO25" s="12"/>
      <c r="JP25" s="12"/>
      <c r="JQ25" s="12"/>
      <c r="JR25" s="12"/>
      <c r="JS25" s="12"/>
      <c r="JT25" s="12"/>
      <c r="JU25" s="12"/>
      <c r="JV25" s="12"/>
      <c r="JW25" s="12"/>
      <c r="JX25" s="12"/>
      <c r="JY25" s="12"/>
      <c r="JZ25" s="12"/>
      <c r="KA25" s="12"/>
      <c r="KB25" s="12"/>
      <c r="KC25" s="12"/>
      <c r="KD25" s="12"/>
      <c r="KE25" s="12"/>
      <c r="KF25" s="12"/>
      <c r="KG25" s="12"/>
      <c r="KH25" s="12"/>
      <c r="KI25" s="12"/>
      <c r="KJ25" s="12"/>
      <c r="KK25" s="12"/>
      <c r="KL25" s="12"/>
      <c r="KM25" s="12"/>
      <c r="KN25" s="12"/>
      <c r="KO25" s="12"/>
      <c r="KP25" s="12"/>
    </row>
    <row r="26" spans="1:302" ht="25.15" customHeight="1" x14ac:dyDescent="0.25">
      <c r="A26" s="12">
        <v>3295</v>
      </c>
      <c r="B26" s="12">
        <v>346321</v>
      </c>
      <c r="C26" s="12"/>
      <c r="D26" s="12"/>
      <c r="E26" s="12" t="s">
        <v>727</v>
      </c>
      <c r="F26" s="12">
        <v>100000</v>
      </c>
      <c r="G26" s="12">
        <v>0</v>
      </c>
      <c r="H26" s="12" t="s">
        <v>174</v>
      </c>
      <c r="I26" s="12">
        <v>0</v>
      </c>
      <c r="J26" s="12"/>
      <c r="K26" s="12"/>
      <c r="L26" s="12"/>
      <c r="M26" s="12"/>
      <c r="N26" s="12"/>
      <c r="O26" s="12"/>
      <c r="P26" s="12"/>
      <c r="Q26" s="12"/>
      <c r="R26" s="12" t="s">
        <v>428</v>
      </c>
      <c r="S26" s="12"/>
      <c r="T26" s="12" t="s">
        <v>698</v>
      </c>
      <c r="U26" s="12" t="s">
        <v>699</v>
      </c>
      <c r="V26" s="12"/>
      <c r="W26" s="12" t="s">
        <v>275</v>
      </c>
      <c r="X26" s="12" t="s">
        <v>180</v>
      </c>
      <c r="Y26" s="12">
        <v>89130</v>
      </c>
      <c r="Z26" s="12" t="s">
        <v>181</v>
      </c>
      <c r="AA26" s="12"/>
      <c r="AB26" s="12">
        <v>7028284091</v>
      </c>
      <c r="AC26" s="12" t="s">
        <v>700</v>
      </c>
      <c r="AD26" s="12" t="s">
        <v>701</v>
      </c>
      <c r="AE26" s="12" t="s">
        <v>702</v>
      </c>
      <c r="AF26" s="12" t="s">
        <v>703</v>
      </c>
      <c r="AG26" s="12" t="s">
        <v>704</v>
      </c>
      <c r="AH26" s="12" t="s">
        <v>705</v>
      </c>
      <c r="AI26" s="12" t="s">
        <v>706</v>
      </c>
      <c r="AJ26" s="12">
        <v>7025614858</v>
      </c>
      <c r="AK26" s="12" t="s">
        <v>707</v>
      </c>
      <c r="AL26" s="12"/>
      <c r="AM26" s="12"/>
      <c r="AN26" s="12"/>
      <c r="AO26" s="12"/>
      <c r="AP26" s="12"/>
      <c r="AQ26" s="12"/>
      <c r="AR26" s="12"/>
      <c r="AS26" s="12" t="s">
        <v>728</v>
      </c>
      <c r="AT26" s="12" t="s">
        <v>190</v>
      </c>
      <c r="AU26" s="12" t="s">
        <v>191</v>
      </c>
      <c r="AV26" s="12" t="s">
        <v>709</v>
      </c>
      <c r="AW26" s="12" t="s">
        <v>191</v>
      </c>
      <c r="AX26" s="12" t="s">
        <v>193</v>
      </c>
      <c r="AY26" s="12" t="s">
        <v>194</v>
      </c>
      <c r="AZ26" s="12" t="s">
        <v>195</v>
      </c>
      <c r="BA26" s="12" t="s">
        <v>194</v>
      </c>
      <c r="BB26" s="12" t="s">
        <v>196</v>
      </c>
      <c r="BC26" s="12" t="s">
        <v>237</v>
      </c>
      <c r="BD26" s="12" t="s">
        <v>729</v>
      </c>
      <c r="BE26" s="12" t="s">
        <v>284</v>
      </c>
      <c r="BF26" s="12" t="s">
        <v>711</v>
      </c>
      <c r="BG26" s="12" t="s">
        <v>240</v>
      </c>
      <c r="BH26" s="12" t="s">
        <v>241</v>
      </c>
      <c r="BI26" s="12" t="s">
        <v>342</v>
      </c>
      <c r="BJ26" s="12" t="s">
        <v>203</v>
      </c>
      <c r="BK26" s="15" t="s">
        <v>730</v>
      </c>
      <c r="BL26" s="12" t="s">
        <v>731</v>
      </c>
      <c r="BM26" s="15" t="s">
        <v>732</v>
      </c>
      <c r="BN26" s="12" t="s">
        <v>733</v>
      </c>
      <c r="BO26" s="15" t="s">
        <v>734</v>
      </c>
      <c r="BP26" s="15" t="s">
        <v>718</v>
      </c>
      <c r="BQ26" s="21">
        <v>100000</v>
      </c>
      <c r="BR26" s="12" t="s">
        <v>735</v>
      </c>
      <c r="BS26" s="12" t="s">
        <v>736</v>
      </c>
      <c r="BT26" s="12">
        <v>89101</v>
      </c>
      <c r="BU26" s="12" t="s">
        <v>296</v>
      </c>
      <c r="BV26" s="12" t="s">
        <v>191</v>
      </c>
      <c r="BW26" s="12" t="s">
        <v>191</v>
      </c>
      <c r="BX26" s="12" t="s">
        <v>190</v>
      </c>
      <c r="BY26" s="12" t="s">
        <v>721</v>
      </c>
      <c r="BZ26" s="12" t="s">
        <v>722</v>
      </c>
      <c r="CA26" s="12" t="s">
        <v>213</v>
      </c>
      <c r="CB26" s="15" t="s">
        <v>737</v>
      </c>
      <c r="CC26" s="12" t="s">
        <v>738</v>
      </c>
      <c r="CD26" s="15" t="s">
        <v>739</v>
      </c>
      <c r="CE26" s="12" t="s">
        <v>219</v>
      </c>
      <c r="CF26" s="12"/>
      <c r="CG26" s="12"/>
      <c r="CH26" s="12"/>
      <c r="CI26" s="12"/>
      <c r="CJ26" s="12">
        <v>100000</v>
      </c>
      <c r="CK26" s="12"/>
      <c r="CL26" s="12"/>
      <c r="CM26" s="12"/>
      <c r="CN26" s="12"/>
      <c r="CO26" s="12"/>
      <c r="CP26" s="12"/>
      <c r="CQ26" s="12"/>
      <c r="CR26" s="12"/>
      <c r="CS26" s="12"/>
      <c r="CT26" s="12"/>
      <c r="CU26" s="12"/>
      <c r="CV26" s="12"/>
      <c r="CW26" s="12"/>
      <c r="CX26" s="12"/>
      <c r="CY26" s="12"/>
      <c r="CZ26" s="12"/>
      <c r="DA26" s="12"/>
      <c r="DB26" s="12"/>
      <c r="DC26" s="12"/>
      <c r="DD26" s="12"/>
      <c r="DE26" s="12"/>
      <c r="DF26" s="12"/>
      <c r="DG26" s="12"/>
      <c r="DH26" s="12"/>
      <c r="DI26" s="12"/>
      <c r="DJ26" s="12"/>
      <c r="DK26" s="12"/>
      <c r="DL26" s="12"/>
      <c r="DM26" s="12"/>
      <c r="DN26" s="12"/>
      <c r="DO26" s="12"/>
      <c r="DP26" s="12"/>
      <c r="DQ26" s="12"/>
      <c r="DR26" s="12"/>
      <c r="DS26" s="12"/>
      <c r="DT26" s="12"/>
      <c r="DU26" s="12"/>
      <c r="DV26" s="12"/>
      <c r="DW26" s="12"/>
      <c r="DX26" s="12"/>
      <c r="DY26" s="12"/>
      <c r="DZ26" s="12"/>
      <c r="EA26" s="12"/>
      <c r="EB26" s="12"/>
      <c r="EC26" s="12"/>
      <c r="ED26" s="12"/>
      <c r="EE26" s="12"/>
      <c r="EF26" s="12"/>
      <c r="EG26" s="12"/>
      <c r="EH26" s="12"/>
      <c r="EI26" s="12"/>
      <c r="EJ26" s="12"/>
      <c r="EK26" s="12"/>
      <c r="EL26" s="12"/>
      <c r="EM26" s="12" t="s">
        <v>219</v>
      </c>
      <c r="EN26" s="12"/>
      <c r="EO26" s="12"/>
      <c r="EP26" s="12"/>
      <c r="EQ26" s="12"/>
      <c r="ER26" s="12"/>
      <c r="ES26" s="12"/>
      <c r="ET26" s="12"/>
      <c r="EU26" s="12"/>
      <c r="EV26" s="12"/>
      <c r="EW26" s="12"/>
      <c r="EX26" s="12"/>
      <c r="EY26" s="12"/>
      <c r="EZ26" s="12"/>
      <c r="FA26" s="12"/>
      <c r="FB26" s="12"/>
      <c r="FC26" s="12"/>
      <c r="FD26" s="12"/>
      <c r="FE26" s="12"/>
      <c r="FF26" s="12"/>
      <c r="FG26" s="12"/>
      <c r="FH26" s="12"/>
      <c r="FI26" s="12"/>
      <c r="FJ26" s="12"/>
      <c r="FK26" s="12"/>
      <c r="FL26" s="12"/>
      <c r="FM26" s="12"/>
      <c r="FN26" s="12"/>
      <c r="FO26" s="12"/>
      <c r="FP26" s="12"/>
      <c r="FQ26" s="12"/>
      <c r="FR26" s="12"/>
      <c r="FS26" s="12"/>
      <c r="FT26" s="12"/>
      <c r="FU26" s="12"/>
      <c r="FV26" s="12"/>
      <c r="FW26" s="12"/>
      <c r="FX26" s="12"/>
      <c r="FY26" s="12"/>
      <c r="FZ26" s="12"/>
      <c r="GA26" s="12"/>
      <c r="GB26" s="12"/>
      <c r="GC26" s="12"/>
      <c r="GD26" s="12"/>
      <c r="GE26" s="12"/>
      <c r="GF26" s="12"/>
      <c r="GG26" s="12"/>
      <c r="GH26" s="12"/>
      <c r="GI26" s="12"/>
      <c r="GJ26" s="12"/>
      <c r="GK26" s="12"/>
      <c r="GL26" s="12"/>
      <c r="GM26" s="12"/>
      <c r="GN26" s="12"/>
      <c r="GO26" s="12"/>
      <c r="GP26" s="12"/>
      <c r="GQ26" s="12"/>
      <c r="GR26" s="12"/>
      <c r="GS26" s="12"/>
      <c r="GT26" s="12"/>
      <c r="GU26" s="12" t="s">
        <v>740</v>
      </c>
      <c r="GV26" s="12"/>
      <c r="GW26" s="12"/>
      <c r="GX26" s="12"/>
      <c r="GY26" s="12"/>
      <c r="GZ26" s="12"/>
      <c r="HA26" s="12"/>
      <c r="HB26" s="12"/>
      <c r="HC26" s="12"/>
      <c r="HD26" s="12"/>
      <c r="HE26" s="12"/>
      <c r="HF26" s="12"/>
      <c r="HG26" s="12"/>
      <c r="HH26" s="12"/>
      <c r="HI26" s="12"/>
      <c r="HJ26" s="12"/>
      <c r="HK26" s="12"/>
      <c r="HL26" s="12"/>
      <c r="HM26" s="12"/>
      <c r="HN26" s="12"/>
      <c r="HO26" s="12"/>
      <c r="HP26" s="12"/>
      <c r="HQ26" s="12"/>
      <c r="HR26" s="12"/>
      <c r="HS26" s="12"/>
      <c r="HT26" s="12"/>
      <c r="HU26" s="12"/>
      <c r="HV26" s="12"/>
      <c r="HW26" s="12"/>
      <c r="HX26" s="12"/>
      <c r="HY26" s="12"/>
      <c r="HZ26" s="12"/>
      <c r="IA26" s="12"/>
      <c r="IB26" s="12"/>
      <c r="IC26" s="12"/>
      <c r="ID26" s="12"/>
      <c r="IE26" s="12"/>
      <c r="IF26" s="12"/>
      <c r="IG26" s="12"/>
      <c r="IH26" s="12"/>
      <c r="II26" s="12"/>
      <c r="IJ26" s="12"/>
      <c r="IK26" s="12"/>
      <c r="IL26" s="12"/>
      <c r="IM26" s="12"/>
      <c r="IN26" s="12"/>
      <c r="IO26" s="12"/>
      <c r="IP26" s="12"/>
      <c r="IQ26" s="12"/>
      <c r="IR26" s="12"/>
      <c r="IS26" s="12"/>
      <c r="IT26" s="12"/>
      <c r="IU26" s="12"/>
      <c r="IV26" s="12"/>
      <c r="IW26" s="12"/>
      <c r="IX26" s="12"/>
      <c r="IY26" s="22">
        <v>44280.394953703704</v>
      </c>
      <c r="IZ26" s="12" t="s">
        <v>741</v>
      </c>
      <c r="JA26" s="12"/>
      <c r="JB26" s="12"/>
      <c r="JC26" s="12"/>
      <c r="JD26" s="12"/>
      <c r="JE26" s="12"/>
      <c r="JF26" s="12"/>
      <c r="JG26" s="12"/>
      <c r="JH26" s="12"/>
      <c r="JI26" s="12"/>
      <c r="JJ26" s="12"/>
      <c r="JK26" s="12"/>
      <c r="JL26" s="12"/>
      <c r="JM26" s="12"/>
      <c r="JN26" s="12"/>
      <c r="JO26" s="12"/>
      <c r="JP26" s="12"/>
      <c r="JQ26" s="12"/>
      <c r="JR26" s="12"/>
      <c r="JS26" s="12"/>
      <c r="JT26" s="12"/>
      <c r="JU26" s="12"/>
      <c r="JV26" s="12"/>
      <c r="JW26" s="12"/>
      <c r="JX26" s="12"/>
      <c r="JY26" s="12"/>
      <c r="JZ26" s="12"/>
      <c r="KA26" s="12"/>
      <c r="KB26" s="12"/>
      <c r="KC26" s="12"/>
      <c r="KD26" s="12"/>
      <c r="KE26" s="12"/>
      <c r="KF26" s="12"/>
      <c r="KG26" s="12"/>
      <c r="KH26" s="12"/>
      <c r="KI26" s="12"/>
      <c r="KJ26" s="12"/>
      <c r="KK26" s="12"/>
      <c r="KL26" s="12"/>
      <c r="KM26" s="12"/>
      <c r="KN26" s="12"/>
      <c r="KO26" s="12"/>
      <c r="KP26" s="12"/>
    </row>
    <row r="27" spans="1:302" ht="25.15" customHeight="1" x14ac:dyDescent="0.25">
      <c r="A27" s="12">
        <v>3295</v>
      </c>
      <c r="B27" s="12">
        <v>346662</v>
      </c>
      <c r="C27" s="12" t="s">
        <v>469</v>
      </c>
      <c r="D27" s="12"/>
      <c r="E27" s="12" t="s">
        <v>742</v>
      </c>
      <c r="F27" s="12">
        <v>339330</v>
      </c>
      <c r="G27" s="12">
        <v>0</v>
      </c>
      <c r="H27" s="12" t="s">
        <v>174</v>
      </c>
      <c r="I27" s="12">
        <v>0</v>
      </c>
      <c r="J27" s="12"/>
      <c r="K27" s="12"/>
      <c r="L27" s="12"/>
      <c r="M27" s="12"/>
      <c r="N27" s="12"/>
      <c r="O27" s="12"/>
      <c r="P27" s="12"/>
      <c r="Q27" s="12"/>
      <c r="R27" s="12" t="s">
        <v>428</v>
      </c>
      <c r="S27" s="12">
        <v>85425762</v>
      </c>
      <c r="T27" s="12" t="s">
        <v>698</v>
      </c>
      <c r="U27" s="12" t="s">
        <v>743</v>
      </c>
      <c r="V27" s="12"/>
      <c r="W27" s="12" t="s">
        <v>275</v>
      </c>
      <c r="X27" s="12" t="s">
        <v>180</v>
      </c>
      <c r="Y27" s="12">
        <v>89106</v>
      </c>
      <c r="Z27" s="12"/>
      <c r="AA27" s="12"/>
      <c r="AB27" s="12" t="s">
        <v>744</v>
      </c>
      <c r="AC27" s="12" t="s">
        <v>745</v>
      </c>
      <c r="AD27" s="12" t="s">
        <v>746</v>
      </c>
      <c r="AE27" s="12" t="s">
        <v>747</v>
      </c>
      <c r="AF27" s="12" t="s">
        <v>748</v>
      </c>
      <c r="AG27" s="12" t="s">
        <v>749</v>
      </c>
      <c r="AH27" s="12" t="s">
        <v>750</v>
      </c>
      <c r="AI27" s="12" t="s">
        <v>751</v>
      </c>
      <c r="AJ27" s="12" t="s">
        <v>744</v>
      </c>
      <c r="AK27" s="12" t="s">
        <v>752</v>
      </c>
      <c r="AL27" s="12"/>
      <c r="AM27" s="12"/>
      <c r="AN27" s="12"/>
      <c r="AO27" s="12"/>
      <c r="AP27" s="12"/>
      <c r="AQ27" s="12"/>
      <c r="AR27" s="12"/>
      <c r="AS27" s="12"/>
      <c r="AT27" s="12" t="s">
        <v>190</v>
      </c>
      <c r="AU27" s="12" t="s">
        <v>191</v>
      </c>
      <c r="AV27" s="12" t="s">
        <v>753</v>
      </c>
      <c r="AW27" s="12" t="s">
        <v>191</v>
      </c>
      <c r="AX27" s="12" t="s">
        <v>193</v>
      </c>
      <c r="AY27" s="12" t="s">
        <v>194</v>
      </c>
      <c r="AZ27" s="12" t="s">
        <v>195</v>
      </c>
      <c r="BA27" s="12" t="s">
        <v>194</v>
      </c>
      <c r="BB27" s="12" t="s">
        <v>196</v>
      </c>
      <c r="BC27" s="12" t="s">
        <v>237</v>
      </c>
      <c r="BD27" s="12" t="s">
        <v>742</v>
      </c>
      <c r="BE27" s="12" t="s">
        <v>198</v>
      </c>
      <c r="BF27" s="12" t="s">
        <v>199</v>
      </c>
      <c r="BG27" s="12" t="s">
        <v>240</v>
      </c>
      <c r="BH27" s="12" t="s">
        <v>201</v>
      </c>
      <c r="BI27" s="12" t="s">
        <v>473</v>
      </c>
      <c r="BJ27" s="12" t="s">
        <v>203</v>
      </c>
      <c r="BK27" s="15" t="s">
        <v>754</v>
      </c>
      <c r="BL27" s="12" t="s">
        <v>755</v>
      </c>
      <c r="BM27" s="15" t="s">
        <v>756</v>
      </c>
      <c r="BN27" s="12" t="s">
        <v>757</v>
      </c>
      <c r="BO27" s="12" t="s">
        <v>758</v>
      </c>
      <c r="BP27" s="12" t="s">
        <v>759</v>
      </c>
      <c r="BQ27" s="23">
        <v>1</v>
      </c>
      <c r="BR27" s="12" t="s">
        <v>760</v>
      </c>
      <c r="BS27" s="12" t="s">
        <v>761</v>
      </c>
      <c r="BT27" s="12">
        <v>89106</v>
      </c>
      <c r="BU27" s="12" t="s">
        <v>212</v>
      </c>
      <c r="BV27" s="12" t="s">
        <v>191</v>
      </c>
      <c r="BW27" s="12" t="s">
        <v>191</v>
      </c>
      <c r="BX27" s="12" t="s">
        <v>214</v>
      </c>
      <c r="BY27" s="12" t="s">
        <v>401</v>
      </c>
      <c r="BZ27" s="12" t="s">
        <v>401</v>
      </c>
      <c r="CA27" s="12" t="s">
        <v>213</v>
      </c>
      <c r="CB27" s="12" t="s">
        <v>762</v>
      </c>
      <c r="CC27" s="12" t="s">
        <v>217</v>
      </c>
      <c r="CD27" s="15" t="s">
        <v>763</v>
      </c>
      <c r="CE27" s="12" t="s">
        <v>219</v>
      </c>
      <c r="CF27" s="12">
        <v>249324</v>
      </c>
      <c r="CG27" s="12">
        <v>0</v>
      </c>
      <c r="CH27" s="12">
        <v>53406</v>
      </c>
      <c r="CI27" s="12"/>
      <c r="CJ27" s="12">
        <v>96600</v>
      </c>
      <c r="CK27" s="12"/>
      <c r="CL27" s="12"/>
      <c r="CM27" s="12"/>
      <c r="CN27" s="12"/>
      <c r="CO27" s="12"/>
      <c r="CP27" s="12"/>
      <c r="CQ27" s="12"/>
      <c r="CR27" s="12"/>
      <c r="CS27" s="12"/>
      <c r="CT27" s="12"/>
      <c r="CU27" s="12"/>
      <c r="CV27" s="12"/>
      <c r="CW27" s="12"/>
      <c r="CX27" s="12"/>
      <c r="CY27" s="12"/>
      <c r="CZ27" s="12"/>
      <c r="DA27" s="12"/>
      <c r="DB27" s="12"/>
      <c r="DC27" s="12"/>
      <c r="DD27" s="12"/>
      <c r="DE27" s="12"/>
      <c r="DF27" s="12"/>
      <c r="DG27" s="12"/>
      <c r="DH27" s="12"/>
      <c r="DI27" s="12"/>
      <c r="DJ27" s="12"/>
      <c r="DK27" s="12"/>
      <c r="DL27" s="12"/>
      <c r="DM27" s="12"/>
      <c r="DN27" s="12"/>
      <c r="DO27" s="12"/>
      <c r="DP27" s="12"/>
      <c r="DQ27" s="12"/>
      <c r="DR27" s="12"/>
      <c r="DS27" s="12"/>
      <c r="DT27" s="12"/>
      <c r="DU27" s="12"/>
      <c r="DV27" s="12"/>
      <c r="DW27" s="12"/>
      <c r="DX27" s="12"/>
      <c r="DY27" s="12"/>
      <c r="DZ27" s="12"/>
      <c r="EA27" s="12"/>
      <c r="EB27" s="12"/>
      <c r="EC27" s="12"/>
      <c r="ED27" s="12"/>
      <c r="EE27" s="12"/>
      <c r="EF27" s="12"/>
      <c r="EG27" s="12"/>
      <c r="EH27" s="12"/>
      <c r="EI27" s="12"/>
      <c r="EJ27" s="12"/>
      <c r="EK27" s="12"/>
      <c r="EL27" s="12"/>
      <c r="EM27" s="12" t="s">
        <v>219</v>
      </c>
      <c r="EN27" s="12"/>
      <c r="EO27" s="12"/>
      <c r="EP27" s="12"/>
      <c r="EQ27" s="12"/>
      <c r="ER27" s="12"/>
      <c r="ES27" s="12"/>
      <c r="ET27" s="12"/>
      <c r="EU27" s="12"/>
      <c r="EV27" s="12"/>
      <c r="EW27" s="12"/>
      <c r="EX27" s="12"/>
      <c r="EY27" s="12"/>
      <c r="EZ27" s="12"/>
      <c r="FA27" s="12"/>
      <c r="FB27" s="12"/>
      <c r="FC27" s="12"/>
      <c r="FD27" s="12"/>
      <c r="FE27" s="12"/>
      <c r="FF27" s="12"/>
      <c r="FG27" s="12"/>
      <c r="FH27" s="12"/>
      <c r="FI27" s="12"/>
      <c r="FJ27" s="12"/>
      <c r="FK27" s="12"/>
      <c r="FL27" s="12"/>
      <c r="FM27" s="12"/>
      <c r="FN27" s="12"/>
      <c r="FO27" s="12"/>
      <c r="FP27" s="12"/>
      <c r="FQ27" s="12"/>
      <c r="FR27" s="12"/>
      <c r="FS27" s="12"/>
      <c r="FT27" s="12"/>
      <c r="FU27" s="12"/>
      <c r="FV27" s="12"/>
      <c r="FW27" s="12"/>
      <c r="FX27" s="12"/>
      <c r="FY27" s="12"/>
      <c r="FZ27" s="12"/>
      <c r="GA27" s="12"/>
      <c r="GB27" s="12"/>
      <c r="GC27" s="12"/>
      <c r="GD27" s="12"/>
      <c r="GE27" s="12"/>
      <c r="GF27" s="12"/>
      <c r="GG27" s="12"/>
      <c r="GH27" s="12"/>
      <c r="GI27" s="12"/>
      <c r="GJ27" s="12"/>
      <c r="GK27" s="12"/>
      <c r="GL27" s="12"/>
      <c r="GM27" s="12"/>
      <c r="GN27" s="12"/>
      <c r="GO27" s="12"/>
      <c r="GP27" s="12"/>
      <c r="GQ27" s="12"/>
      <c r="GR27" s="12"/>
      <c r="GS27" s="12"/>
      <c r="GT27" s="12"/>
      <c r="GU27" s="12"/>
      <c r="GV27" s="12"/>
      <c r="GW27" s="12"/>
      <c r="GX27" s="12"/>
      <c r="GY27" s="12"/>
      <c r="GZ27" s="12"/>
      <c r="HA27" s="12"/>
      <c r="HB27" s="12"/>
      <c r="HC27" s="12"/>
      <c r="HD27" s="12"/>
      <c r="HE27" s="12"/>
      <c r="HF27" s="12"/>
      <c r="HG27" s="12"/>
      <c r="HH27" s="12"/>
      <c r="HI27" s="12"/>
      <c r="HJ27" s="12"/>
      <c r="HK27" s="12"/>
      <c r="HL27" s="12"/>
      <c r="HM27" s="12"/>
      <c r="HN27" s="12"/>
      <c r="HO27" s="12"/>
      <c r="HP27" s="12"/>
      <c r="HQ27" s="12"/>
      <c r="HR27" s="12"/>
      <c r="HS27" s="12"/>
      <c r="HT27" s="12"/>
      <c r="HU27" s="12"/>
      <c r="HV27" s="12"/>
      <c r="HW27" s="12"/>
      <c r="HX27" s="12"/>
      <c r="HY27" s="12"/>
      <c r="HZ27" s="12"/>
      <c r="IA27" s="12"/>
      <c r="IB27" s="12"/>
      <c r="IC27" s="12"/>
      <c r="ID27" s="12"/>
      <c r="IE27" s="12"/>
      <c r="IF27" s="12"/>
      <c r="IG27" s="12"/>
      <c r="IH27" s="12"/>
      <c r="II27" s="12"/>
      <c r="IJ27" s="12"/>
      <c r="IK27" s="12"/>
      <c r="IL27" s="12"/>
      <c r="IM27" s="12"/>
      <c r="IN27" s="12"/>
      <c r="IO27" s="12"/>
      <c r="IP27" s="12"/>
      <c r="IQ27" s="12"/>
      <c r="IR27" s="12"/>
      <c r="IS27" s="12"/>
      <c r="IT27" s="12"/>
      <c r="IU27" s="12"/>
      <c r="IV27" s="12"/>
      <c r="IW27" s="12"/>
      <c r="IX27" s="12"/>
      <c r="IY27" s="22">
        <v>44279.667337962965</v>
      </c>
      <c r="IZ27" s="12" t="s">
        <v>764</v>
      </c>
      <c r="JA27" s="12"/>
      <c r="JB27" s="12"/>
      <c r="JC27" s="12"/>
      <c r="JD27" s="12"/>
      <c r="JE27" s="12"/>
      <c r="JF27" s="12"/>
      <c r="JG27" s="12"/>
      <c r="JH27" s="12"/>
      <c r="JI27" s="12"/>
      <c r="JJ27" s="12"/>
      <c r="JK27" s="12"/>
      <c r="JL27" s="12"/>
      <c r="JM27" s="12"/>
      <c r="JN27" s="12"/>
      <c r="JO27" s="12"/>
      <c r="JP27" s="12"/>
      <c r="JQ27" s="12"/>
      <c r="JR27" s="12"/>
      <c r="JS27" s="12"/>
      <c r="JT27" s="12"/>
      <c r="JU27" s="12"/>
      <c r="JV27" s="12"/>
      <c r="JW27" s="12"/>
      <c r="JX27" s="12"/>
      <c r="JY27" s="12"/>
      <c r="JZ27" s="12"/>
      <c r="KA27" s="12"/>
      <c r="KB27" s="12"/>
      <c r="KC27" s="12"/>
      <c r="KD27" s="12"/>
      <c r="KE27" s="12"/>
      <c r="KF27" s="12"/>
      <c r="KG27" s="12"/>
      <c r="KH27" s="12"/>
      <c r="KI27" s="12"/>
      <c r="KJ27" s="12"/>
      <c r="KK27" s="12"/>
      <c r="KL27" s="12"/>
      <c r="KM27" s="12"/>
      <c r="KN27" s="12"/>
      <c r="KO27" s="12"/>
      <c r="KP27" s="12"/>
    </row>
    <row r="28" spans="1:302" ht="25.15" customHeight="1" x14ac:dyDescent="0.25">
      <c r="A28" s="12">
        <v>3295</v>
      </c>
      <c r="B28" s="12">
        <v>346642</v>
      </c>
      <c r="C28" s="12"/>
      <c r="D28" s="12"/>
      <c r="E28" s="12" t="s">
        <v>765</v>
      </c>
      <c r="F28" s="12">
        <v>647862</v>
      </c>
      <c r="G28" s="12">
        <v>0</v>
      </c>
      <c r="H28" s="12" t="s">
        <v>174</v>
      </c>
      <c r="I28" s="12">
        <v>0</v>
      </c>
      <c r="J28" s="12"/>
      <c r="K28" s="12"/>
      <c r="L28" s="12"/>
      <c r="M28" s="12"/>
      <c r="N28" s="12"/>
      <c r="O28" s="12"/>
      <c r="P28" s="12"/>
      <c r="Q28" s="12"/>
      <c r="R28" s="12" t="s">
        <v>428</v>
      </c>
      <c r="S28" s="12">
        <v>85425762</v>
      </c>
      <c r="T28" s="12" t="s">
        <v>698</v>
      </c>
      <c r="U28" s="12" t="s">
        <v>743</v>
      </c>
      <c r="V28" s="12"/>
      <c r="W28" s="12" t="s">
        <v>275</v>
      </c>
      <c r="X28" s="12" t="s">
        <v>180</v>
      </c>
      <c r="Y28" s="12">
        <v>89106</v>
      </c>
      <c r="Z28" s="12"/>
      <c r="AA28" s="12"/>
      <c r="AB28" s="12" t="s">
        <v>744</v>
      </c>
      <c r="AC28" s="12" t="s">
        <v>745</v>
      </c>
      <c r="AD28" s="12" t="s">
        <v>746</v>
      </c>
      <c r="AE28" s="12" t="s">
        <v>747</v>
      </c>
      <c r="AF28" s="12" t="s">
        <v>748</v>
      </c>
      <c r="AG28" s="12" t="s">
        <v>749</v>
      </c>
      <c r="AH28" s="12" t="s">
        <v>750</v>
      </c>
      <c r="AI28" s="12" t="s">
        <v>751</v>
      </c>
      <c r="AJ28" s="12" t="s">
        <v>744</v>
      </c>
      <c r="AK28" s="12" t="s">
        <v>752</v>
      </c>
      <c r="AL28" s="12"/>
      <c r="AM28" s="12"/>
      <c r="AN28" s="12"/>
      <c r="AO28" s="12"/>
      <c r="AP28" s="12"/>
      <c r="AQ28" s="12"/>
      <c r="AR28" s="12"/>
      <c r="AS28" s="12"/>
      <c r="AT28" s="12" t="s">
        <v>190</v>
      </c>
      <c r="AU28" s="12" t="s">
        <v>191</v>
      </c>
      <c r="AV28" s="12" t="s">
        <v>753</v>
      </c>
      <c r="AW28" s="12" t="s">
        <v>191</v>
      </c>
      <c r="AX28" s="12" t="s">
        <v>193</v>
      </c>
      <c r="AY28" s="12" t="s">
        <v>194</v>
      </c>
      <c r="AZ28" s="12" t="s">
        <v>195</v>
      </c>
      <c r="BA28" s="12" t="s">
        <v>194</v>
      </c>
      <c r="BB28" s="12" t="s">
        <v>196</v>
      </c>
      <c r="BC28" s="12" t="s">
        <v>237</v>
      </c>
      <c r="BD28" s="12" t="s">
        <v>765</v>
      </c>
      <c r="BE28" s="12" t="s">
        <v>198</v>
      </c>
      <c r="BF28" s="12" t="s">
        <v>259</v>
      </c>
      <c r="BG28" s="12" t="s">
        <v>240</v>
      </c>
      <c r="BH28" s="12" t="s">
        <v>201</v>
      </c>
      <c r="BI28" s="12" t="s">
        <v>441</v>
      </c>
      <c r="BJ28" s="12" t="s">
        <v>203</v>
      </c>
      <c r="BK28" s="15" t="s">
        <v>766</v>
      </c>
      <c r="BL28" s="12" t="s">
        <v>767</v>
      </c>
      <c r="BM28" s="12" t="s">
        <v>768</v>
      </c>
      <c r="BN28" s="12" t="s">
        <v>769</v>
      </c>
      <c r="BO28" s="12" t="s">
        <v>770</v>
      </c>
      <c r="BP28" s="12" t="s">
        <v>771</v>
      </c>
      <c r="BQ28" s="23">
        <v>1</v>
      </c>
      <c r="BR28" s="12" t="s">
        <v>772</v>
      </c>
      <c r="BS28" s="12" t="s">
        <v>773</v>
      </c>
      <c r="BT28" s="12">
        <v>89106</v>
      </c>
      <c r="BU28" s="12" t="s">
        <v>212</v>
      </c>
      <c r="BV28" s="12" t="s">
        <v>191</v>
      </c>
      <c r="BW28" s="12" t="s">
        <v>191</v>
      </c>
      <c r="BX28" s="12" t="s">
        <v>214</v>
      </c>
      <c r="BY28" s="12" t="s">
        <v>401</v>
      </c>
      <c r="BZ28" s="12" t="s">
        <v>401</v>
      </c>
      <c r="CA28" s="12" t="s">
        <v>213</v>
      </c>
      <c r="CB28" s="12" t="s">
        <v>774</v>
      </c>
      <c r="CC28" s="12" t="s">
        <v>217</v>
      </c>
      <c r="CD28" s="15" t="s">
        <v>775</v>
      </c>
      <c r="CE28" s="12" t="s">
        <v>219</v>
      </c>
      <c r="CF28" s="12">
        <v>0</v>
      </c>
      <c r="CG28" s="12">
        <v>0</v>
      </c>
      <c r="CH28" s="12">
        <v>0</v>
      </c>
      <c r="CI28" s="12">
        <v>0</v>
      </c>
      <c r="CJ28" s="12">
        <v>647862</v>
      </c>
      <c r="CK28" s="12"/>
      <c r="CL28" s="12"/>
      <c r="CM28" s="12"/>
      <c r="CN28" s="12"/>
      <c r="CO28" s="12"/>
      <c r="CP28" s="12"/>
      <c r="CQ28" s="12"/>
      <c r="CR28" s="12"/>
      <c r="CS28" s="12"/>
      <c r="CT28" s="12"/>
      <c r="CU28" s="12"/>
      <c r="CV28" s="12"/>
      <c r="CW28" s="12"/>
      <c r="CX28" s="12"/>
      <c r="CY28" s="12"/>
      <c r="CZ28" s="12"/>
      <c r="DA28" s="12"/>
      <c r="DB28" s="12"/>
      <c r="DC28" s="12"/>
      <c r="DD28" s="12"/>
      <c r="DE28" s="12"/>
      <c r="DF28" s="12"/>
      <c r="DG28" s="12"/>
      <c r="DH28" s="12"/>
      <c r="DI28" s="12"/>
      <c r="DJ28" s="12"/>
      <c r="DK28" s="12"/>
      <c r="DL28" s="12"/>
      <c r="DM28" s="12"/>
      <c r="DN28" s="12"/>
      <c r="DO28" s="12"/>
      <c r="DP28" s="12"/>
      <c r="DQ28" s="12"/>
      <c r="DR28" s="12"/>
      <c r="DS28" s="12"/>
      <c r="DT28" s="12"/>
      <c r="DU28" s="12"/>
      <c r="DV28" s="12"/>
      <c r="DW28" s="12"/>
      <c r="DX28" s="12"/>
      <c r="DY28" s="12"/>
      <c r="DZ28" s="12"/>
      <c r="EA28" s="12"/>
      <c r="EB28" s="12"/>
      <c r="EC28" s="12"/>
      <c r="ED28" s="12"/>
      <c r="EE28" s="12"/>
      <c r="EF28" s="12"/>
      <c r="EG28" s="12"/>
      <c r="EH28" s="12"/>
      <c r="EI28" s="12"/>
      <c r="EJ28" s="12"/>
      <c r="EK28" s="12"/>
      <c r="EL28" s="12"/>
      <c r="EM28" s="12" t="s">
        <v>219</v>
      </c>
      <c r="EN28" s="12"/>
      <c r="EO28" s="12"/>
      <c r="EP28" s="12"/>
      <c r="EQ28" s="12"/>
      <c r="ER28" s="12"/>
      <c r="ES28" s="12"/>
      <c r="ET28" s="12"/>
      <c r="EU28" s="12"/>
      <c r="EV28" s="12"/>
      <c r="EW28" s="12"/>
      <c r="EX28" s="12"/>
      <c r="EY28" s="12"/>
      <c r="EZ28" s="12"/>
      <c r="FA28" s="12"/>
      <c r="FB28" s="12"/>
      <c r="FC28" s="12"/>
      <c r="FD28" s="12"/>
      <c r="FE28" s="12"/>
      <c r="FF28" s="12"/>
      <c r="FG28" s="12"/>
      <c r="FH28" s="12"/>
      <c r="FI28" s="12"/>
      <c r="FJ28" s="12"/>
      <c r="FK28" s="12"/>
      <c r="FL28" s="12"/>
      <c r="FM28" s="12"/>
      <c r="FN28" s="12"/>
      <c r="FO28" s="12"/>
      <c r="FP28" s="12"/>
      <c r="FQ28" s="12"/>
      <c r="FR28" s="12"/>
      <c r="FS28" s="12"/>
      <c r="FT28" s="12"/>
      <c r="FU28" s="12"/>
      <c r="FV28" s="12"/>
      <c r="FW28" s="12"/>
      <c r="FX28" s="12"/>
      <c r="FY28" s="12"/>
      <c r="FZ28" s="12"/>
      <c r="GA28" s="12"/>
      <c r="GB28" s="12"/>
      <c r="GC28" s="12"/>
      <c r="GD28" s="12"/>
      <c r="GE28" s="12"/>
      <c r="GF28" s="12"/>
      <c r="GG28" s="12"/>
      <c r="GH28" s="12"/>
      <c r="GI28" s="12"/>
      <c r="GJ28" s="12"/>
      <c r="GK28" s="12"/>
      <c r="GL28" s="12"/>
      <c r="GM28" s="12"/>
      <c r="GN28" s="12"/>
      <c r="GO28" s="12"/>
      <c r="GP28" s="12"/>
      <c r="GQ28" s="12"/>
      <c r="GR28" s="12"/>
      <c r="GS28" s="12"/>
      <c r="GT28" s="12"/>
      <c r="GU28" s="12" t="s">
        <v>776</v>
      </c>
      <c r="GV28" s="12"/>
      <c r="GW28" s="12"/>
      <c r="GX28" s="12"/>
      <c r="GY28" s="12"/>
      <c r="GZ28" s="12"/>
      <c r="HA28" s="12"/>
      <c r="HB28" s="12"/>
      <c r="HC28" s="12"/>
      <c r="HD28" s="12"/>
      <c r="HE28" s="12"/>
      <c r="HF28" s="12"/>
      <c r="HG28" s="12"/>
      <c r="HH28" s="12"/>
      <c r="HI28" s="12"/>
      <c r="HJ28" s="12"/>
      <c r="HK28" s="12"/>
      <c r="HL28" s="12"/>
      <c r="HM28" s="12"/>
      <c r="HN28" s="12"/>
      <c r="HO28" s="12"/>
      <c r="HP28" s="12"/>
      <c r="HQ28" s="12"/>
      <c r="HR28" s="12"/>
      <c r="HS28" s="12"/>
      <c r="HT28" s="12"/>
      <c r="HU28" s="12"/>
      <c r="HV28" s="12"/>
      <c r="HW28" s="12"/>
      <c r="HX28" s="12"/>
      <c r="HY28" s="12"/>
      <c r="HZ28" s="12"/>
      <c r="IA28" s="12"/>
      <c r="IB28" s="12"/>
      <c r="IC28" s="12"/>
      <c r="ID28" s="12"/>
      <c r="IE28" s="12"/>
      <c r="IF28" s="12"/>
      <c r="IG28" s="12"/>
      <c r="IH28" s="12"/>
      <c r="II28" s="12"/>
      <c r="IJ28" s="12"/>
      <c r="IK28" s="12"/>
      <c r="IL28" s="12"/>
      <c r="IM28" s="12"/>
      <c r="IN28" s="12"/>
      <c r="IO28" s="12"/>
      <c r="IP28" s="12"/>
      <c r="IQ28" s="12"/>
      <c r="IR28" s="12"/>
      <c r="IS28" s="12"/>
      <c r="IT28" s="12"/>
      <c r="IU28" s="12"/>
      <c r="IV28" s="12"/>
      <c r="IW28" s="12"/>
      <c r="IX28" s="12"/>
      <c r="IY28" s="22">
        <v>44279.450162037036</v>
      </c>
      <c r="IZ28" s="12" t="s">
        <v>777</v>
      </c>
      <c r="JA28" s="12"/>
      <c r="JB28" s="12"/>
      <c r="JC28" s="12"/>
      <c r="JD28" s="12"/>
      <c r="JE28" s="12"/>
      <c r="JF28" s="12"/>
      <c r="JG28" s="12"/>
      <c r="JH28" s="12"/>
      <c r="JI28" s="12"/>
      <c r="JJ28" s="12"/>
      <c r="JK28" s="12"/>
      <c r="JL28" s="12"/>
      <c r="JM28" s="12"/>
      <c r="JN28" s="12"/>
      <c r="JO28" s="12"/>
      <c r="JP28" s="12"/>
      <c r="JQ28" s="12"/>
      <c r="JR28" s="12"/>
      <c r="JS28" s="12"/>
      <c r="JT28" s="12"/>
      <c r="JU28" s="12"/>
      <c r="JV28" s="12"/>
      <c r="JW28" s="12"/>
      <c r="JX28" s="12"/>
      <c r="JY28" s="12"/>
      <c r="JZ28" s="12"/>
      <c r="KA28" s="12"/>
      <c r="KB28" s="12"/>
      <c r="KC28" s="12"/>
      <c r="KD28" s="12"/>
      <c r="KE28" s="12"/>
      <c r="KF28" s="12"/>
      <c r="KG28" s="12"/>
      <c r="KH28" s="12"/>
      <c r="KI28" s="12"/>
      <c r="KJ28" s="12"/>
      <c r="KK28" s="12"/>
      <c r="KL28" s="12"/>
      <c r="KM28" s="12"/>
      <c r="KN28" s="12"/>
      <c r="KO28" s="12"/>
      <c r="KP28" s="12"/>
    </row>
    <row r="29" spans="1:302" ht="25.15" customHeight="1" x14ac:dyDescent="0.25">
      <c r="A29" s="12">
        <v>3295</v>
      </c>
      <c r="B29" s="12">
        <v>346660</v>
      </c>
      <c r="C29" s="12"/>
      <c r="D29" s="12"/>
      <c r="E29" s="12" t="s">
        <v>778</v>
      </c>
      <c r="F29" s="12">
        <v>350000</v>
      </c>
      <c r="G29" s="12">
        <v>0</v>
      </c>
      <c r="H29" s="12" t="s">
        <v>174</v>
      </c>
      <c r="I29" s="12">
        <v>0</v>
      </c>
      <c r="J29" s="12"/>
      <c r="K29" s="12"/>
      <c r="L29" s="12"/>
      <c r="M29" s="12"/>
      <c r="N29" s="12"/>
      <c r="O29" s="12"/>
      <c r="P29" s="12"/>
      <c r="Q29" s="12"/>
      <c r="R29" s="12" t="s">
        <v>428</v>
      </c>
      <c r="S29" s="12">
        <v>85425762</v>
      </c>
      <c r="T29" s="12" t="s">
        <v>698</v>
      </c>
      <c r="U29" s="12" t="s">
        <v>743</v>
      </c>
      <c r="V29" s="12"/>
      <c r="W29" s="12" t="s">
        <v>275</v>
      </c>
      <c r="X29" s="12" t="s">
        <v>180</v>
      </c>
      <c r="Y29" s="12">
        <v>89106</v>
      </c>
      <c r="Z29" s="12"/>
      <c r="AA29" s="12"/>
      <c r="AB29" s="12" t="s">
        <v>744</v>
      </c>
      <c r="AC29" s="12" t="s">
        <v>745</v>
      </c>
      <c r="AD29" s="12" t="s">
        <v>746</v>
      </c>
      <c r="AE29" s="12" t="s">
        <v>747</v>
      </c>
      <c r="AF29" s="12" t="s">
        <v>748</v>
      </c>
      <c r="AG29" s="12" t="s">
        <v>749</v>
      </c>
      <c r="AH29" s="12" t="s">
        <v>750</v>
      </c>
      <c r="AI29" s="12" t="s">
        <v>751</v>
      </c>
      <c r="AJ29" s="12" t="s">
        <v>744</v>
      </c>
      <c r="AK29" s="12" t="s">
        <v>752</v>
      </c>
      <c r="AL29" s="12"/>
      <c r="AM29" s="12"/>
      <c r="AN29" s="12"/>
      <c r="AO29" s="12"/>
      <c r="AP29" s="12"/>
      <c r="AQ29" s="12"/>
      <c r="AR29" s="12"/>
      <c r="AS29" s="12"/>
      <c r="AT29" s="12" t="s">
        <v>190</v>
      </c>
      <c r="AU29" s="12" t="s">
        <v>191</v>
      </c>
      <c r="AV29" s="12" t="s">
        <v>753</v>
      </c>
      <c r="AW29" s="12" t="s">
        <v>191</v>
      </c>
      <c r="AX29" s="12" t="s">
        <v>193</v>
      </c>
      <c r="AY29" s="12" t="s">
        <v>194</v>
      </c>
      <c r="AZ29" s="12" t="s">
        <v>195</v>
      </c>
      <c r="BA29" s="12" t="s">
        <v>194</v>
      </c>
      <c r="BB29" s="12" t="s">
        <v>196</v>
      </c>
      <c r="BC29" s="12" t="s">
        <v>197</v>
      </c>
      <c r="BD29" s="12" t="s">
        <v>778</v>
      </c>
      <c r="BE29" s="12" t="s">
        <v>198</v>
      </c>
      <c r="BF29" s="12" t="s">
        <v>779</v>
      </c>
      <c r="BG29" s="12" t="s">
        <v>240</v>
      </c>
      <c r="BH29" s="12" t="s">
        <v>201</v>
      </c>
      <c r="BI29" s="15" t="s">
        <v>780</v>
      </c>
      <c r="BJ29" s="12" t="s">
        <v>203</v>
      </c>
      <c r="BK29" s="15" t="s">
        <v>781</v>
      </c>
      <c r="BL29" s="12" t="s">
        <v>782</v>
      </c>
      <c r="BM29" s="12" t="s">
        <v>783</v>
      </c>
      <c r="BN29" s="12" t="s">
        <v>784</v>
      </c>
      <c r="BO29" s="12" t="s">
        <v>785</v>
      </c>
      <c r="BP29" s="12" t="s">
        <v>786</v>
      </c>
      <c r="BQ29" s="23">
        <v>1</v>
      </c>
      <c r="BR29" s="12" t="s">
        <v>787</v>
      </c>
      <c r="BS29" s="12" t="s">
        <v>788</v>
      </c>
      <c r="BT29" s="12">
        <v>89106</v>
      </c>
      <c r="BU29" s="12" t="s">
        <v>212</v>
      </c>
      <c r="BV29" s="12" t="s">
        <v>191</v>
      </c>
      <c r="BW29" s="12" t="s">
        <v>191</v>
      </c>
      <c r="BX29" s="12" t="s">
        <v>214</v>
      </c>
      <c r="BY29" s="12" t="s">
        <v>401</v>
      </c>
      <c r="BZ29" s="12" t="s">
        <v>401</v>
      </c>
      <c r="CA29" s="12" t="s">
        <v>213</v>
      </c>
      <c r="CB29" s="12" t="s">
        <v>789</v>
      </c>
      <c r="CC29" s="12" t="s">
        <v>217</v>
      </c>
      <c r="CD29" s="15" t="s">
        <v>790</v>
      </c>
      <c r="CE29" s="12" t="s">
        <v>219</v>
      </c>
      <c r="CF29" s="12"/>
      <c r="CG29" s="12"/>
      <c r="CH29" s="12"/>
      <c r="CI29" s="12"/>
      <c r="CJ29" s="12">
        <v>350000</v>
      </c>
      <c r="CK29" s="12"/>
      <c r="CL29" s="12"/>
      <c r="CM29" s="12"/>
      <c r="CN29" s="12"/>
      <c r="CO29" s="12"/>
      <c r="CP29" s="12"/>
      <c r="CQ29" s="12"/>
      <c r="CR29" s="12"/>
      <c r="CS29" s="12"/>
      <c r="CT29" s="12"/>
      <c r="CU29" s="12"/>
      <c r="CV29" s="12"/>
      <c r="CW29" s="12"/>
      <c r="CX29" s="12"/>
      <c r="CY29" s="12"/>
      <c r="CZ29" s="12"/>
      <c r="DA29" s="12"/>
      <c r="DB29" s="12"/>
      <c r="DC29" s="12"/>
      <c r="DD29" s="12"/>
      <c r="DE29" s="12"/>
      <c r="DF29" s="12"/>
      <c r="DG29" s="12"/>
      <c r="DH29" s="12"/>
      <c r="DI29" s="12"/>
      <c r="DJ29" s="12"/>
      <c r="DK29" s="12"/>
      <c r="DL29" s="12"/>
      <c r="DM29" s="12"/>
      <c r="DN29" s="12"/>
      <c r="DO29" s="12"/>
      <c r="DP29" s="12"/>
      <c r="DQ29" s="12"/>
      <c r="DR29" s="12"/>
      <c r="DS29" s="12"/>
      <c r="DT29" s="12"/>
      <c r="DU29" s="12"/>
      <c r="DV29" s="12"/>
      <c r="DW29" s="12"/>
      <c r="DX29" s="12"/>
      <c r="DY29" s="12"/>
      <c r="DZ29" s="12"/>
      <c r="EA29" s="12"/>
      <c r="EB29" s="12"/>
      <c r="EC29" s="12"/>
      <c r="ED29" s="12"/>
      <c r="EE29" s="12"/>
      <c r="EF29" s="12"/>
      <c r="EG29" s="12"/>
      <c r="EH29" s="12"/>
      <c r="EI29" s="12"/>
      <c r="EJ29" s="12"/>
      <c r="EK29" s="12"/>
      <c r="EL29" s="12"/>
      <c r="EM29" s="12" t="s">
        <v>219</v>
      </c>
      <c r="EN29" s="12"/>
      <c r="EO29" s="12"/>
      <c r="EP29" s="12"/>
      <c r="EQ29" s="12"/>
      <c r="ER29" s="12"/>
      <c r="ES29" s="12"/>
      <c r="ET29" s="12"/>
      <c r="EU29" s="12"/>
      <c r="EV29" s="12"/>
      <c r="EW29" s="12"/>
      <c r="EX29" s="12"/>
      <c r="EY29" s="12"/>
      <c r="EZ29" s="12"/>
      <c r="FA29" s="12"/>
      <c r="FB29" s="12"/>
      <c r="FC29" s="12"/>
      <c r="FD29" s="12"/>
      <c r="FE29" s="12"/>
      <c r="FF29" s="12"/>
      <c r="FG29" s="12"/>
      <c r="FH29" s="12"/>
      <c r="FI29" s="12"/>
      <c r="FJ29" s="12"/>
      <c r="FK29" s="12"/>
      <c r="FL29" s="12"/>
      <c r="FM29" s="12"/>
      <c r="FN29" s="12"/>
      <c r="FO29" s="12"/>
      <c r="FP29" s="12"/>
      <c r="FQ29" s="12"/>
      <c r="FR29" s="12"/>
      <c r="FS29" s="12"/>
      <c r="FT29" s="12"/>
      <c r="FU29" s="12"/>
      <c r="FV29" s="12"/>
      <c r="FW29" s="12"/>
      <c r="FX29" s="12"/>
      <c r="FY29" s="12"/>
      <c r="FZ29" s="12"/>
      <c r="GA29" s="12"/>
      <c r="GB29" s="12"/>
      <c r="GC29" s="12"/>
      <c r="GD29" s="12"/>
      <c r="GE29" s="12"/>
      <c r="GF29" s="12"/>
      <c r="GG29" s="12"/>
      <c r="GH29" s="12"/>
      <c r="GI29" s="12"/>
      <c r="GJ29" s="12"/>
      <c r="GK29" s="12"/>
      <c r="GL29" s="12"/>
      <c r="GM29" s="12"/>
      <c r="GN29" s="12"/>
      <c r="GO29" s="12"/>
      <c r="GP29" s="12"/>
      <c r="GQ29" s="12"/>
      <c r="GR29" s="12"/>
      <c r="GS29" s="12"/>
      <c r="GT29" s="12"/>
      <c r="GU29" s="12" t="s">
        <v>791</v>
      </c>
      <c r="GV29" s="12"/>
      <c r="GW29" s="12"/>
      <c r="GX29" s="12"/>
      <c r="GY29" s="12"/>
      <c r="GZ29" s="12"/>
      <c r="HA29" s="12"/>
      <c r="HB29" s="12"/>
      <c r="HC29" s="12"/>
      <c r="HD29" s="12"/>
      <c r="HE29" s="12"/>
      <c r="HF29" s="12"/>
      <c r="HG29" s="12"/>
      <c r="HH29" s="12"/>
      <c r="HI29" s="12"/>
      <c r="HJ29" s="12"/>
      <c r="HK29" s="12"/>
      <c r="HL29" s="12"/>
      <c r="HM29" s="12"/>
      <c r="HN29" s="12"/>
      <c r="HO29" s="12"/>
      <c r="HP29" s="12"/>
      <c r="HQ29" s="12"/>
      <c r="HR29" s="12"/>
      <c r="HS29" s="12"/>
      <c r="HT29" s="12"/>
      <c r="HU29" s="12"/>
      <c r="HV29" s="12"/>
      <c r="HW29" s="12"/>
      <c r="HX29" s="12"/>
      <c r="HY29" s="12"/>
      <c r="HZ29" s="12"/>
      <c r="IA29" s="12"/>
      <c r="IB29" s="12"/>
      <c r="IC29" s="12"/>
      <c r="ID29" s="12"/>
      <c r="IE29" s="12"/>
      <c r="IF29" s="12"/>
      <c r="IG29" s="12"/>
      <c r="IH29" s="12"/>
      <c r="II29" s="12"/>
      <c r="IJ29" s="12"/>
      <c r="IK29" s="12"/>
      <c r="IL29" s="12"/>
      <c r="IM29" s="12"/>
      <c r="IN29" s="12"/>
      <c r="IO29" s="12"/>
      <c r="IP29" s="12"/>
      <c r="IQ29" s="12"/>
      <c r="IR29" s="12"/>
      <c r="IS29" s="12"/>
      <c r="IT29" s="12"/>
      <c r="IU29" s="12"/>
      <c r="IV29" s="12"/>
      <c r="IW29" s="12"/>
      <c r="IX29" s="12"/>
      <c r="IY29" s="22">
        <v>44279.425092592595</v>
      </c>
      <c r="IZ29" s="12" t="s">
        <v>792</v>
      </c>
      <c r="JA29" s="12"/>
      <c r="JB29" s="12"/>
      <c r="JC29" s="12"/>
      <c r="JD29" s="12"/>
      <c r="JE29" s="12"/>
      <c r="JF29" s="12"/>
      <c r="JG29" s="12"/>
      <c r="JH29" s="12"/>
      <c r="JI29" s="12"/>
      <c r="JJ29" s="12"/>
      <c r="JK29" s="12"/>
      <c r="JL29" s="12"/>
      <c r="JM29" s="12"/>
      <c r="JN29" s="12"/>
      <c r="JO29" s="12"/>
      <c r="JP29" s="12"/>
      <c r="JQ29" s="12"/>
      <c r="JR29" s="12"/>
      <c r="JS29" s="12"/>
      <c r="JT29" s="12"/>
      <c r="JU29" s="12"/>
      <c r="JV29" s="12"/>
      <c r="JW29" s="12"/>
      <c r="JX29" s="12"/>
      <c r="JY29" s="12"/>
      <c r="JZ29" s="12"/>
      <c r="KA29" s="12"/>
      <c r="KB29" s="12"/>
      <c r="KC29" s="12"/>
      <c r="KD29" s="12"/>
      <c r="KE29" s="12"/>
      <c r="KF29" s="12"/>
      <c r="KG29" s="12"/>
      <c r="KH29" s="12"/>
      <c r="KI29" s="12"/>
      <c r="KJ29" s="12"/>
      <c r="KK29" s="12"/>
      <c r="KL29" s="12"/>
      <c r="KM29" s="12"/>
      <c r="KN29" s="12"/>
      <c r="KO29" s="12"/>
      <c r="KP29" s="12"/>
    </row>
    <row r="30" spans="1:302" ht="25.15" customHeight="1" x14ac:dyDescent="0.25">
      <c r="A30" s="12">
        <v>3295</v>
      </c>
      <c r="B30" s="12">
        <v>347058</v>
      </c>
      <c r="C30" s="12"/>
      <c r="D30" s="12"/>
      <c r="E30" s="12" t="s">
        <v>793</v>
      </c>
      <c r="F30" s="12">
        <v>240000</v>
      </c>
      <c r="G30" s="12">
        <v>0</v>
      </c>
      <c r="H30" s="12" t="s">
        <v>174</v>
      </c>
      <c r="I30" s="12">
        <v>0</v>
      </c>
      <c r="J30" s="12"/>
      <c r="K30" s="12"/>
      <c r="L30" s="12"/>
      <c r="M30" s="12"/>
      <c r="N30" s="12"/>
      <c r="O30" s="12"/>
      <c r="P30" s="12"/>
      <c r="Q30" s="12"/>
      <c r="R30" s="12" t="s">
        <v>428</v>
      </c>
      <c r="S30" s="12">
        <v>85425762</v>
      </c>
      <c r="T30" s="12" t="s">
        <v>698</v>
      </c>
      <c r="U30" s="12" t="s">
        <v>743</v>
      </c>
      <c r="V30" s="12"/>
      <c r="W30" s="12" t="s">
        <v>275</v>
      </c>
      <c r="X30" s="12" t="s">
        <v>180</v>
      </c>
      <c r="Y30" s="12">
        <v>89106</v>
      </c>
      <c r="Z30" s="12"/>
      <c r="AA30" s="12"/>
      <c r="AB30" s="12" t="s">
        <v>744</v>
      </c>
      <c r="AC30" s="12" t="s">
        <v>745</v>
      </c>
      <c r="AD30" s="12" t="s">
        <v>746</v>
      </c>
      <c r="AE30" s="12" t="s">
        <v>747</v>
      </c>
      <c r="AF30" s="12" t="s">
        <v>748</v>
      </c>
      <c r="AG30" s="12" t="s">
        <v>749</v>
      </c>
      <c r="AH30" s="12" t="s">
        <v>750</v>
      </c>
      <c r="AI30" s="12" t="s">
        <v>751</v>
      </c>
      <c r="AJ30" s="12" t="s">
        <v>744</v>
      </c>
      <c r="AK30" s="12" t="s">
        <v>752</v>
      </c>
      <c r="AL30" s="12"/>
      <c r="AM30" s="12"/>
      <c r="AN30" s="12"/>
      <c r="AO30" s="12"/>
      <c r="AP30" s="12"/>
      <c r="AQ30" s="12"/>
      <c r="AR30" s="12"/>
      <c r="AS30" s="12"/>
      <c r="AT30" s="12" t="s">
        <v>190</v>
      </c>
      <c r="AU30" s="12" t="s">
        <v>191</v>
      </c>
      <c r="AV30" s="12" t="s">
        <v>753</v>
      </c>
      <c r="AW30" s="12" t="s">
        <v>191</v>
      </c>
      <c r="AX30" s="12" t="s">
        <v>193</v>
      </c>
      <c r="AY30" s="12" t="s">
        <v>194</v>
      </c>
      <c r="AZ30" s="12" t="s">
        <v>195</v>
      </c>
      <c r="BA30" s="12" t="s">
        <v>194</v>
      </c>
      <c r="BB30" s="12" t="s">
        <v>196</v>
      </c>
      <c r="BC30" s="12" t="s">
        <v>237</v>
      </c>
      <c r="BD30" s="12" t="s">
        <v>793</v>
      </c>
      <c r="BE30" s="12" t="s">
        <v>258</v>
      </c>
      <c r="BF30" s="12" t="s">
        <v>779</v>
      </c>
      <c r="BG30" s="12" t="s">
        <v>240</v>
      </c>
      <c r="BH30" s="12" t="s">
        <v>201</v>
      </c>
      <c r="BI30" s="12" t="s">
        <v>260</v>
      </c>
      <c r="BJ30" s="12" t="s">
        <v>203</v>
      </c>
      <c r="BK30" s="15" t="s">
        <v>794</v>
      </c>
      <c r="BL30" s="12" t="s">
        <v>795</v>
      </c>
      <c r="BM30" s="12" t="s">
        <v>796</v>
      </c>
      <c r="BN30" s="12" t="s">
        <v>797</v>
      </c>
      <c r="BO30" s="12" t="s">
        <v>798</v>
      </c>
      <c r="BP30" s="12" t="s">
        <v>799</v>
      </c>
      <c r="BQ30" s="23">
        <v>1</v>
      </c>
      <c r="BR30" s="12" t="s">
        <v>800</v>
      </c>
      <c r="BS30" s="12" t="s">
        <v>801</v>
      </c>
      <c r="BT30" s="12">
        <v>89106</v>
      </c>
      <c r="BU30" s="12" t="s">
        <v>212</v>
      </c>
      <c r="BV30" s="12" t="s">
        <v>191</v>
      </c>
      <c r="BW30" s="12" t="s">
        <v>191</v>
      </c>
      <c r="BX30" s="12" t="s">
        <v>214</v>
      </c>
      <c r="BY30" s="12" t="s">
        <v>401</v>
      </c>
      <c r="BZ30" s="12" t="s">
        <v>401</v>
      </c>
      <c r="CA30" s="12" t="s">
        <v>213</v>
      </c>
      <c r="CB30" s="12" t="s">
        <v>802</v>
      </c>
      <c r="CC30" s="12" t="s">
        <v>217</v>
      </c>
      <c r="CD30" s="15" t="s">
        <v>803</v>
      </c>
      <c r="CE30" s="12" t="s">
        <v>219</v>
      </c>
      <c r="CF30" s="12"/>
      <c r="CG30" s="12"/>
      <c r="CH30" s="12">
        <v>240000</v>
      </c>
      <c r="CI30" s="12"/>
      <c r="CJ30" s="12"/>
      <c r="CK30" s="12"/>
      <c r="CL30" s="12"/>
      <c r="CM30" s="12"/>
      <c r="CN30" s="12"/>
      <c r="CO30" s="12"/>
      <c r="CP30" s="12"/>
      <c r="CQ30" s="12"/>
      <c r="CR30" s="12"/>
      <c r="CS30" s="12"/>
      <c r="CT30" s="12"/>
      <c r="CU30" s="12"/>
      <c r="CV30" s="12"/>
      <c r="CW30" s="12"/>
      <c r="CX30" s="12"/>
      <c r="CY30" s="12"/>
      <c r="CZ30" s="12"/>
      <c r="DA30" s="12"/>
      <c r="DB30" s="12"/>
      <c r="DC30" s="12"/>
      <c r="DD30" s="12"/>
      <c r="DE30" s="12"/>
      <c r="DF30" s="12"/>
      <c r="DG30" s="12"/>
      <c r="DH30" s="12"/>
      <c r="DI30" s="12"/>
      <c r="DJ30" s="12"/>
      <c r="DK30" s="12"/>
      <c r="DL30" s="12"/>
      <c r="DM30" s="12"/>
      <c r="DN30" s="12"/>
      <c r="DO30" s="12"/>
      <c r="DP30" s="12"/>
      <c r="DQ30" s="12"/>
      <c r="DR30" s="12"/>
      <c r="DS30" s="12"/>
      <c r="DT30" s="12"/>
      <c r="DU30" s="12"/>
      <c r="DV30" s="12"/>
      <c r="DW30" s="12"/>
      <c r="DX30" s="12"/>
      <c r="DY30" s="12"/>
      <c r="DZ30" s="12"/>
      <c r="EA30" s="12"/>
      <c r="EB30" s="12"/>
      <c r="EC30" s="12"/>
      <c r="ED30" s="12"/>
      <c r="EE30" s="12"/>
      <c r="EF30" s="12"/>
      <c r="EG30" s="12"/>
      <c r="EH30" s="12"/>
      <c r="EI30" s="12"/>
      <c r="EJ30" s="12"/>
      <c r="EK30" s="12"/>
      <c r="EL30" s="12"/>
      <c r="EM30" s="12" t="s">
        <v>219</v>
      </c>
      <c r="EN30" s="12"/>
      <c r="EO30" s="12"/>
      <c r="EP30" s="12"/>
      <c r="EQ30" s="12"/>
      <c r="ER30" s="12"/>
      <c r="ES30" s="12"/>
      <c r="ET30" s="12"/>
      <c r="EU30" s="12"/>
      <c r="EV30" s="12"/>
      <c r="EW30" s="12"/>
      <c r="EX30" s="12"/>
      <c r="EY30" s="12"/>
      <c r="EZ30" s="12"/>
      <c r="FA30" s="12"/>
      <c r="FB30" s="12"/>
      <c r="FC30" s="12"/>
      <c r="FD30" s="12"/>
      <c r="FE30" s="12"/>
      <c r="FF30" s="12"/>
      <c r="FG30" s="12"/>
      <c r="FH30" s="12"/>
      <c r="FI30" s="12"/>
      <c r="FJ30" s="12"/>
      <c r="FK30" s="12"/>
      <c r="FL30" s="12"/>
      <c r="FM30" s="12"/>
      <c r="FN30" s="12"/>
      <c r="FO30" s="12"/>
      <c r="FP30" s="12"/>
      <c r="FQ30" s="12"/>
      <c r="FR30" s="12"/>
      <c r="FS30" s="12"/>
      <c r="FT30" s="12"/>
      <c r="FU30" s="12"/>
      <c r="FV30" s="12"/>
      <c r="FW30" s="12"/>
      <c r="FX30" s="12"/>
      <c r="FY30" s="12"/>
      <c r="FZ30" s="12"/>
      <c r="GA30" s="12"/>
      <c r="GB30" s="12"/>
      <c r="GC30" s="12"/>
      <c r="GD30" s="12"/>
      <c r="GE30" s="12"/>
      <c r="GF30" s="12"/>
      <c r="GG30" s="12"/>
      <c r="GH30" s="12"/>
      <c r="GI30" s="12"/>
      <c r="GJ30" s="12"/>
      <c r="GK30" s="12"/>
      <c r="GL30" s="12"/>
      <c r="GM30" s="12"/>
      <c r="GN30" s="12"/>
      <c r="GO30" s="12"/>
      <c r="GP30" s="12"/>
      <c r="GQ30" s="12"/>
      <c r="GR30" s="12"/>
      <c r="GS30" s="12"/>
      <c r="GT30" s="12"/>
      <c r="GU30" s="12" t="s">
        <v>804</v>
      </c>
      <c r="GV30" s="12"/>
      <c r="GW30" s="12"/>
      <c r="GX30" s="12"/>
      <c r="GY30" s="12"/>
      <c r="GZ30" s="12"/>
      <c r="HA30" s="12"/>
      <c r="HB30" s="12"/>
      <c r="HC30" s="12"/>
      <c r="HD30" s="12"/>
      <c r="HE30" s="12"/>
      <c r="HF30" s="12"/>
      <c r="HG30" s="12"/>
      <c r="HH30" s="12"/>
      <c r="HI30" s="12"/>
      <c r="HJ30" s="12"/>
      <c r="HK30" s="12"/>
      <c r="HL30" s="12"/>
      <c r="HM30" s="12"/>
      <c r="HN30" s="12"/>
      <c r="HO30" s="12"/>
      <c r="HP30" s="12"/>
      <c r="HQ30" s="12"/>
      <c r="HR30" s="12"/>
      <c r="HS30" s="12"/>
      <c r="HT30" s="12"/>
      <c r="HU30" s="12"/>
      <c r="HV30" s="12"/>
      <c r="HW30" s="12"/>
      <c r="HX30" s="12"/>
      <c r="HY30" s="12"/>
      <c r="HZ30" s="12"/>
      <c r="IA30" s="12"/>
      <c r="IB30" s="12"/>
      <c r="IC30" s="12"/>
      <c r="ID30" s="12"/>
      <c r="IE30" s="12"/>
      <c r="IF30" s="12"/>
      <c r="IG30" s="12"/>
      <c r="IH30" s="12"/>
      <c r="II30" s="12"/>
      <c r="IJ30" s="12"/>
      <c r="IK30" s="12"/>
      <c r="IL30" s="12"/>
      <c r="IM30" s="12"/>
      <c r="IN30" s="12"/>
      <c r="IO30" s="12"/>
      <c r="IP30" s="12"/>
      <c r="IQ30" s="12"/>
      <c r="IR30" s="12"/>
      <c r="IS30" s="12"/>
      <c r="IT30" s="12"/>
      <c r="IU30" s="12"/>
      <c r="IV30" s="12"/>
      <c r="IW30" s="12"/>
      <c r="IX30" s="12"/>
      <c r="IY30" s="22">
        <v>44280.674884259257</v>
      </c>
      <c r="IZ30" s="12" t="s">
        <v>805</v>
      </c>
      <c r="JA30" s="12"/>
      <c r="JB30" s="12"/>
      <c r="JC30" s="12"/>
      <c r="JD30" s="12"/>
      <c r="JE30" s="12"/>
      <c r="JF30" s="12"/>
      <c r="JG30" s="12"/>
      <c r="JH30" s="12"/>
      <c r="JI30" s="12"/>
      <c r="JJ30" s="12"/>
      <c r="JK30" s="12"/>
      <c r="JL30" s="12"/>
      <c r="JM30" s="12"/>
      <c r="JN30" s="12"/>
      <c r="JO30" s="12"/>
      <c r="JP30" s="12"/>
      <c r="JQ30" s="12"/>
      <c r="JR30" s="12"/>
      <c r="JS30" s="12"/>
      <c r="JT30" s="12"/>
      <c r="JU30" s="12"/>
      <c r="JV30" s="12"/>
      <c r="JW30" s="12"/>
      <c r="JX30" s="12"/>
      <c r="JY30" s="12"/>
      <c r="JZ30" s="12"/>
      <c r="KA30" s="12"/>
      <c r="KB30" s="12"/>
      <c r="KC30" s="12"/>
      <c r="KD30" s="12"/>
      <c r="KE30" s="12"/>
      <c r="KF30" s="12"/>
      <c r="KG30" s="12"/>
      <c r="KH30" s="12"/>
      <c r="KI30" s="12"/>
      <c r="KJ30" s="12"/>
      <c r="KK30" s="12"/>
      <c r="KL30" s="12"/>
      <c r="KM30" s="12"/>
      <c r="KN30" s="12"/>
      <c r="KO30" s="12"/>
      <c r="KP30" s="12"/>
    </row>
    <row r="31" spans="1:302" ht="25.15" customHeight="1" x14ac:dyDescent="0.25">
      <c r="A31" s="12">
        <v>3295</v>
      </c>
      <c r="B31" s="12">
        <v>346594</v>
      </c>
      <c r="C31" s="12"/>
      <c r="D31" s="12"/>
      <c r="E31" s="12" t="s">
        <v>806</v>
      </c>
      <c r="F31" s="12">
        <v>670470.75</v>
      </c>
      <c r="G31" s="12">
        <v>0</v>
      </c>
      <c r="H31" s="12" t="s">
        <v>174</v>
      </c>
      <c r="I31" s="12">
        <v>0</v>
      </c>
      <c r="J31" s="12"/>
      <c r="K31" s="12"/>
      <c r="L31" s="12"/>
      <c r="M31" s="12"/>
      <c r="N31" s="12"/>
      <c r="O31" s="12"/>
      <c r="P31" s="12"/>
      <c r="Q31" s="12"/>
      <c r="R31" s="12" t="s">
        <v>428</v>
      </c>
      <c r="S31" s="12">
        <v>85425762</v>
      </c>
      <c r="T31" s="12" t="s">
        <v>698</v>
      </c>
      <c r="U31" s="12" t="s">
        <v>743</v>
      </c>
      <c r="V31" s="12"/>
      <c r="W31" s="12" t="s">
        <v>275</v>
      </c>
      <c r="X31" s="12" t="s">
        <v>180</v>
      </c>
      <c r="Y31" s="12">
        <v>89106</v>
      </c>
      <c r="Z31" s="12"/>
      <c r="AA31" s="12"/>
      <c r="AB31" s="12" t="s">
        <v>744</v>
      </c>
      <c r="AC31" s="12" t="s">
        <v>745</v>
      </c>
      <c r="AD31" s="12" t="s">
        <v>746</v>
      </c>
      <c r="AE31" s="12" t="s">
        <v>747</v>
      </c>
      <c r="AF31" s="12" t="s">
        <v>748</v>
      </c>
      <c r="AG31" s="12" t="s">
        <v>749</v>
      </c>
      <c r="AH31" s="12" t="s">
        <v>750</v>
      </c>
      <c r="AI31" s="12" t="s">
        <v>751</v>
      </c>
      <c r="AJ31" s="12" t="s">
        <v>744</v>
      </c>
      <c r="AK31" s="12" t="s">
        <v>752</v>
      </c>
      <c r="AL31" s="12"/>
      <c r="AM31" s="12"/>
      <c r="AN31" s="12"/>
      <c r="AO31" s="12"/>
      <c r="AP31" s="12"/>
      <c r="AQ31" s="12"/>
      <c r="AR31" s="12"/>
      <c r="AS31" s="12"/>
      <c r="AT31" s="12" t="s">
        <v>190</v>
      </c>
      <c r="AU31" s="12" t="s">
        <v>191</v>
      </c>
      <c r="AV31" s="12" t="s">
        <v>753</v>
      </c>
      <c r="AW31" s="12" t="s">
        <v>191</v>
      </c>
      <c r="AX31" s="12" t="s">
        <v>193</v>
      </c>
      <c r="AY31" s="12" t="s">
        <v>194</v>
      </c>
      <c r="AZ31" s="12" t="s">
        <v>195</v>
      </c>
      <c r="BA31" s="12" t="s">
        <v>194</v>
      </c>
      <c r="BB31" s="12" t="s">
        <v>196</v>
      </c>
      <c r="BC31" s="12" t="s">
        <v>197</v>
      </c>
      <c r="BD31" s="12" t="s">
        <v>806</v>
      </c>
      <c r="BE31" s="12" t="s">
        <v>284</v>
      </c>
      <c r="BF31" s="12" t="s">
        <v>779</v>
      </c>
      <c r="BG31" s="12" t="s">
        <v>240</v>
      </c>
      <c r="BH31" s="12" t="s">
        <v>201</v>
      </c>
      <c r="BI31" s="12" t="s">
        <v>260</v>
      </c>
      <c r="BJ31" s="12" t="s">
        <v>203</v>
      </c>
      <c r="BK31" s="15" t="s">
        <v>807</v>
      </c>
      <c r="BL31" s="12" t="s">
        <v>808</v>
      </c>
      <c r="BM31" s="12" t="s">
        <v>809</v>
      </c>
      <c r="BN31" s="12" t="s">
        <v>810</v>
      </c>
      <c r="BO31" s="12" t="s">
        <v>811</v>
      </c>
      <c r="BP31" s="12" t="s">
        <v>812</v>
      </c>
      <c r="BQ31" s="23">
        <v>1</v>
      </c>
      <c r="BR31" s="12" t="s">
        <v>813</v>
      </c>
      <c r="BS31" s="12" t="s">
        <v>814</v>
      </c>
      <c r="BT31" s="12">
        <v>89106</v>
      </c>
      <c r="BU31" s="12" t="s">
        <v>296</v>
      </c>
      <c r="BV31" s="12" t="s">
        <v>191</v>
      </c>
      <c r="BW31" s="12" t="s">
        <v>191</v>
      </c>
      <c r="BX31" s="12" t="s">
        <v>214</v>
      </c>
      <c r="BY31" s="12" t="s">
        <v>401</v>
      </c>
      <c r="BZ31" s="12" t="s">
        <v>401</v>
      </c>
      <c r="CA31" s="12" t="s">
        <v>213</v>
      </c>
      <c r="CB31" s="12" t="s">
        <v>815</v>
      </c>
      <c r="CC31" s="12" t="s">
        <v>738</v>
      </c>
      <c r="CD31" s="15" t="s">
        <v>816</v>
      </c>
      <c r="CE31" s="12" t="s">
        <v>219</v>
      </c>
      <c r="CF31" s="12">
        <v>0</v>
      </c>
      <c r="CG31" s="12">
        <v>12000</v>
      </c>
      <c r="CH31" s="12">
        <v>124200</v>
      </c>
      <c r="CI31" s="12">
        <v>321250</v>
      </c>
      <c r="CJ31" s="12">
        <v>213020.75</v>
      </c>
      <c r="CK31" s="12"/>
      <c r="CL31" s="12"/>
      <c r="CM31" s="12"/>
      <c r="CN31" s="12"/>
      <c r="CO31" s="12"/>
      <c r="CP31" s="12"/>
      <c r="CQ31" s="12"/>
      <c r="CR31" s="12"/>
      <c r="CS31" s="12"/>
      <c r="CT31" s="12"/>
      <c r="CU31" s="12"/>
      <c r="CV31" s="12"/>
      <c r="CW31" s="12"/>
      <c r="CX31" s="12"/>
      <c r="CY31" s="12"/>
      <c r="CZ31" s="12"/>
      <c r="DA31" s="12"/>
      <c r="DB31" s="12"/>
      <c r="DC31" s="12"/>
      <c r="DD31" s="12"/>
      <c r="DE31" s="12"/>
      <c r="DF31" s="12"/>
      <c r="DG31" s="12"/>
      <c r="DH31" s="12"/>
      <c r="DI31" s="12"/>
      <c r="DJ31" s="12"/>
      <c r="DK31" s="12"/>
      <c r="DL31" s="12"/>
      <c r="DM31" s="12"/>
      <c r="DN31" s="12"/>
      <c r="DO31" s="12"/>
      <c r="DP31" s="12"/>
      <c r="DQ31" s="12"/>
      <c r="DR31" s="12"/>
      <c r="DS31" s="12"/>
      <c r="DT31" s="12"/>
      <c r="DU31" s="12"/>
      <c r="DV31" s="12"/>
      <c r="DW31" s="12"/>
      <c r="DX31" s="12"/>
      <c r="DY31" s="12"/>
      <c r="DZ31" s="12"/>
      <c r="EA31" s="12"/>
      <c r="EB31" s="12"/>
      <c r="EC31" s="12"/>
      <c r="ED31" s="12"/>
      <c r="EE31" s="12"/>
      <c r="EF31" s="12"/>
      <c r="EG31" s="12"/>
      <c r="EH31" s="12"/>
      <c r="EI31" s="12"/>
      <c r="EJ31" s="12"/>
      <c r="EK31" s="12"/>
      <c r="EL31" s="12"/>
      <c r="EM31" s="12" t="s">
        <v>219</v>
      </c>
      <c r="EN31" s="12"/>
      <c r="EO31" s="12"/>
      <c r="EP31" s="12"/>
      <c r="EQ31" s="12"/>
      <c r="ER31" s="12"/>
      <c r="ES31" s="12"/>
      <c r="ET31" s="12"/>
      <c r="EU31" s="12"/>
      <c r="EV31" s="12"/>
      <c r="EW31" s="12"/>
      <c r="EX31" s="12"/>
      <c r="EY31" s="12"/>
      <c r="EZ31" s="12"/>
      <c r="FA31" s="12"/>
      <c r="FB31" s="12"/>
      <c r="FC31" s="12"/>
      <c r="FD31" s="12"/>
      <c r="FE31" s="12"/>
      <c r="FF31" s="12"/>
      <c r="FG31" s="12"/>
      <c r="FH31" s="12"/>
      <c r="FI31" s="12"/>
      <c r="FJ31" s="12"/>
      <c r="FK31" s="12"/>
      <c r="FL31" s="12"/>
      <c r="FM31" s="12"/>
      <c r="FN31" s="12"/>
      <c r="FO31" s="12"/>
      <c r="FP31" s="12"/>
      <c r="FQ31" s="12"/>
      <c r="FR31" s="12"/>
      <c r="FS31" s="12"/>
      <c r="FT31" s="12"/>
      <c r="FU31" s="12"/>
      <c r="FV31" s="12"/>
      <c r="FW31" s="12"/>
      <c r="FX31" s="12"/>
      <c r="FY31" s="12"/>
      <c r="FZ31" s="12"/>
      <c r="GA31" s="12"/>
      <c r="GB31" s="12"/>
      <c r="GC31" s="12"/>
      <c r="GD31" s="12"/>
      <c r="GE31" s="12"/>
      <c r="GF31" s="12"/>
      <c r="GG31" s="12"/>
      <c r="GH31" s="12"/>
      <c r="GI31" s="12"/>
      <c r="GJ31" s="12"/>
      <c r="GK31" s="12"/>
      <c r="GL31" s="12"/>
      <c r="GM31" s="12"/>
      <c r="GN31" s="12"/>
      <c r="GO31" s="12"/>
      <c r="GP31" s="12"/>
      <c r="GQ31" s="12"/>
      <c r="GR31" s="12"/>
      <c r="GS31" s="12"/>
      <c r="GT31" s="12"/>
      <c r="GU31" s="12"/>
      <c r="GV31" s="12"/>
      <c r="GW31" s="12"/>
      <c r="GX31" s="12"/>
      <c r="GY31" s="12"/>
      <c r="GZ31" s="12"/>
      <c r="HA31" s="12"/>
      <c r="HB31" s="12"/>
      <c r="HC31" s="12"/>
      <c r="HD31" s="12"/>
      <c r="HE31" s="12"/>
      <c r="HF31" s="12"/>
      <c r="HG31" s="12"/>
      <c r="HH31" s="12"/>
      <c r="HI31" s="12"/>
      <c r="HJ31" s="12"/>
      <c r="HK31" s="12"/>
      <c r="HL31" s="12"/>
      <c r="HM31" s="12"/>
      <c r="HN31" s="12"/>
      <c r="HO31" s="12"/>
      <c r="HP31" s="12"/>
      <c r="HQ31" s="12"/>
      <c r="HR31" s="12"/>
      <c r="HS31" s="12"/>
      <c r="HT31" s="12"/>
      <c r="HU31" s="12"/>
      <c r="HV31" s="12"/>
      <c r="HW31" s="12"/>
      <c r="HX31" s="12"/>
      <c r="HY31" s="12"/>
      <c r="HZ31" s="12"/>
      <c r="IA31" s="12"/>
      <c r="IB31" s="12"/>
      <c r="IC31" s="12"/>
      <c r="ID31" s="12"/>
      <c r="IE31" s="12"/>
      <c r="IF31" s="12"/>
      <c r="IG31" s="12"/>
      <c r="IH31" s="12"/>
      <c r="II31" s="12"/>
      <c r="IJ31" s="12"/>
      <c r="IK31" s="12"/>
      <c r="IL31" s="12"/>
      <c r="IM31" s="12"/>
      <c r="IN31" s="12"/>
      <c r="IO31" s="12"/>
      <c r="IP31" s="12"/>
      <c r="IQ31" s="12"/>
      <c r="IR31" s="12"/>
      <c r="IS31" s="12"/>
      <c r="IT31" s="12"/>
      <c r="IU31" s="12"/>
      <c r="IV31" s="12"/>
      <c r="IW31" s="12"/>
      <c r="IX31" s="12"/>
      <c r="IY31" s="22">
        <v>44279.406342592592</v>
      </c>
      <c r="IZ31" s="12" t="s">
        <v>817</v>
      </c>
      <c r="JA31" s="12"/>
      <c r="JB31" s="12"/>
      <c r="JC31" s="12"/>
      <c r="JD31" s="12"/>
      <c r="JE31" s="12"/>
      <c r="JF31" s="12"/>
      <c r="JG31" s="12"/>
      <c r="JH31" s="12"/>
      <c r="JI31" s="12"/>
      <c r="JJ31" s="12"/>
      <c r="JK31" s="12"/>
      <c r="JL31" s="12"/>
      <c r="JM31" s="12"/>
      <c r="JN31" s="12"/>
      <c r="JO31" s="12"/>
      <c r="JP31" s="12"/>
      <c r="JQ31" s="12"/>
      <c r="JR31" s="12"/>
      <c r="JS31" s="12"/>
      <c r="JT31" s="12"/>
      <c r="JU31" s="12"/>
      <c r="JV31" s="12"/>
      <c r="JW31" s="12"/>
      <c r="JX31" s="12"/>
      <c r="JY31" s="12"/>
      <c r="JZ31" s="12"/>
      <c r="KA31" s="12"/>
      <c r="KB31" s="12"/>
      <c r="KC31" s="12"/>
      <c r="KD31" s="12"/>
      <c r="KE31" s="12"/>
      <c r="KF31" s="12"/>
      <c r="KG31" s="12"/>
      <c r="KH31" s="12"/>
      <c r="KI31" s="12"/>
      <c r="KJ31" s="12"/>
      <c r="KK31" s="12"/>
      <c r="KL31" s="12"/>
      <c r="KM31" s="12"/>
      <c r="KN31" s="12"/>
      <c r="KO31" s="12"/>
      <c r="KP31" s="12"/>
    </row>
    <row r="32" spans="1:302" ht="25.15" customHeight="1" x14ac:dyDescent="0.25">
      <c r="A32" s="12">
        <v>3295</v>
      </c>
      <c r="B32" s="12">
        <v>346607</v>
      </c>
      <c r="C32" s="12"/>
      <c r="D32" s="12"/>
      <c r="E32" s="12" t="s">
        <v>818</v>
      </c>
      <c r="F32" s="12">
        <v>156080</v>
      </c>
      <c r="G32" s="12">
        <v>0</v>
      </c>
      <c r="H32" s="12" t="s">
        <v>174</v>
      </c>
      <c r="I32" s="12">
        <v>0</v>
      </c>
      <c r="J32" s="12"/>
      <c r="K32" s="12"/>
      <c r="L32" s="12"/>
      <c r="M32" s="12"/>
      <c r="N32" s="12"/>
      <c r="O32" s="12"/>
      <c r="P32" s="12"/>
      <c r="Q32" s="12"/>
      <c r="R32" s="12" t="s">
        <v>428</v>
      </c>
      <c r="S32" s="12">
        <v>85425762</v>
      </c>
      <c r="T32" s="12" t="s">
        <v>698</v>
      </c>
      <c r="U32" s="12" t="s">
        <v>743</v>
      </c>
      <c r="V32" s="12"/>
      <c r="W32" s="12" t="s">
        <v>275</v>
      </c>
      <c r="X32" s="12" t="s">
        <v>180</v>
      </c>
      <c r="Y32" s="12">
        <v>89106</v>
      </c>
      <c r="Z32" s="12"/>
      <c r="AA32" s="12"/>
      <c r="AB32" s="12" t="s">
        <v>744</v>
      </c>
      <c r="AC32" s="12" t="s">
        <v>745</v>
      </c>
      <c r="AD32" s="12" t="s">
        <v>746</v>
      </c>
      <c r="AE32" s="12" t="s">
        <v>747</v>
      </c>
      <c r="AF32" s="12" t="s">
        <v>748</v>
      </c>
      <c r="AG32" s="12" t="s">
        <v>749</v>
      </c>
      <c r="AH32" s="12" t="s">
        <v>750</v>
      </c>
      <c r="AI32" s="12" t="s">
        <v>751</v>
      </c>
      <c r="AJ32" s="12" t="s">
        <v>744</v>
      </c>
      <c r="AK32" s="12" t="s">
        <v>752</v>
      </c>
      <c r="AL32" s="12"/>
      <c r="AM32" s="12"/>
      <c r="AN32" s="12"/>
      <c r="AO32" s="12"/>
      <c r="AP32" s="12"/>
      <c r="AQ32" s="12"/>
      <c r="AR32" s="12"/>
      <c r="AS32" s="12"/>
      <c r="AT32" s="12" t="s">
        <v>190</v>
      </c>
      <c r="AU32" s="12" t="s">
        <v>191</v>
      </c>
      <c r="AV32" s="12" t="s">
        <v>753</v>
      </c>
      <c r="AW32" s="12" t="s">
        <v>191</v>
      </c>
      <c r="AX32" s="12" t="s">
        <v>193</v>
      </c>
      <c r="AY32" s="12" t="s">
        <v>194</v>
      </c>
      <c r="AZ32" s="12" t="s">
        <v>195</v>
      </c>
      <c r="BA32" s="12" t="s">
        <v>194</v>
      </c>
      <c r="BB32" s="12" t="s">
        <v>196</v>
      </c>
      <c r="BC32" s="12" t="s">
        <v>237</v>
      </c>
      <c r="BD32" s="12" t="s">
        <v>818</v>
      </c>
      <c r="BE32" s="12" t="s">
        <v>258</v>
      </c>
      <c r="BF32" s="12" t="s">
        <v>779</v>
      </c>
      <c r="BG32" s="12" t="s">
        <v>240</v>
      </c>
      <c r="BH32" s="12" t="s">
        <v>201</v>
      </c>
      <c r="BI32" s="12" t="s">
        <v>260</v>
      </c>
      <c r="BJ32" s="12" t="s">
        <v>203</v>
      </c>
      <c r="BK32" s="15" t="s">
        <v>819</v>
      </c>
      <c r="BL32" s="15" t="s">
        <v>820</v>
      </c>
      <c r="BM32" s="12" t="s">
        <v>809</v>
      </c>
      <c r="BN32" s="12" t="s">
        <v>821</v>
      </c>
      <c r="BO32" s="12" t="s">
        <v>811</v>
      </c>
      <c r="BP32" s="12" t="s">
        <v>812</v>
      </c>
      <c r="BQ32" s="23">
        <v>1</v>
      </c>
      <c r="BR32" s="12" t="s">
        <v>813</v>
      </c>
      <c r="BS32" s="12" t="s">
        <v>814</v>
      </c>
      <c r="BT32" s="12">
        <v>89106</v>
      </c>
      <c r="BU32" s="12" t="s">
        <v>212</v>
      </c>
      <c r="BV32" s="12" t="s">
        <v>191</v>
      </c>
      <c r="BW32" s="12" t="s">
        <v>191</v>
      </c>
      <c r="BX32" s="12" t="s">
        <v>214</v>
      </c>
      <c r="BY32" s="12" t="s">
        <v>401</v>
      </c>
      <c r="BZ32" s="12" t="s">
        <v>401</v>
      </c>
      <c r="CA32" s="12" t="s">
        <v>213</v>
      </c>
      <c r="CB32" s="12" t="s">
        <v>822</v>
      </c>
      <c r="CC32" s="12" t="s">
        <v>217</v>
      </c>
      <c r="CD32" s="15" t="s">
        <v>823</v>
      </c>
      <c r="CE32" s="12" t="s">
        <v>219</v>
      </c>
      <c r="CF32" s="12">
        <v>138080</v>
      </c>
      <c r="CG32" s="12"/>
      <c r="CH32" s="12"/>
      <c r="CI32" s="12"/>
      <c r="CJ32" s="12">
        <v>18000</v>
      </c>
      <c r="CK32" s="12"/>
      <c r="CL32" s="12"/>
      <c r="CM32" s="12"/>
      <c r="CN32" s="12"/>
      <c r="CO32" s="12"/>
      <c r="CP32" s="12"/>
      <c r="CQ32" s="12"/>
      <c r="CR32" s="12"/>
      <c r="CS32" s="12"/>
      <c r="CT32" s="12"/>
      <c r="CU32" s="12"/>
      <c r="CV32" s="12"/>
      <c r="CW32" s="12"/>
      <c r="CX32" s="12"/>
      <c r="CY32" s="12"/>
      <c r="CZ32" s="12"/>
      <c r="DA32" s="12"/>
      <c r="DB32" s="12"/>
      <c r="DC32" s="12"/>
      <c r="DD32" s="12"/>
      <c r="DE32" s="12"/>
      <c r="DF32" s="12"/>
      <c r="DG32" s="12"/>
      <c r="DH32" s="12"/>
      <c r="DI32" s="12"/>
      <c r="DJ32" s="12"/>
      <c r="DK32" s="12"/>
      <c r="DL32" s="12"/>
      <c r="DM32" s="12"/>
      <c r="DN32" s="12"/>
      <c r="DO32" s="12"/>
      <c r="DP32" s="12"/>
      <c r="DQ32" s="12"/>
      <c r="DR32" s="12"/>
      <c r="DS32" s="12"/>
      <c r="DT32" s="12"/>
      <c r="DU32" s="12"/>
      <c r="DV32" s="12"/>
      <c r="DW32" s="12"/>
      <c r="DX32" s="12"/>
      <c r="DY32" s="12"/>
      <c r="DZ32" s="12"/>
      <c r="EA32" s="12"/>
      <c r="EB32" s="12"/>
      <c r="EC32" s="12"/>
      <c r="ED32" s="12"/>
      <c r="EE32" s="12"/>
      <c r="EF32" s="12"/>
      <c r="EG32" s="12"/>
      <c r="EH32" s="12"/>
      <c r="EI32" s="12"/>
      <c r="EJ32" s="12"/>
      <c r="EK32" s="12"/>
      <c r="EL32" s="12"/>
      <c r="EM32" s="12" t="s">
        <v>219</v>
      </c>
      <c r="EN32" s="12"/>
      <c r="EO32" s="12"/>
      <c r="EP32" s="12"/>
      <c r="EQ32" s="12"/>
      <c r="ER32" s="12"/>
      <c r="ES32" s="12"/>
      <c r="ET32" s="12"/>
      <c r="EU32" s="12"/>
      <c r="EV32" s="12"/>
      <c r="EW32" s="12"/>
      <c r="EX32" s="12"/>
      <c r="EY32" s="12"/>
      <c r="EZ32" s="12"/>
      <c r="FA32" s="12"/>
      <c r="FB32" s="12"/>
      <c r="FC32" s="12"/>
      <c r="FD32" s="12"/>
      <c r="FE32" s="12"/>
      <c r="FF32" s="12"/>
      <c r="FG32" s="12"/>
      <c r="FH32" s="12"/>
      <c r="FI32" s="12"/>
      <c r="FJ32" s="12"/>
      <c r="FK32" s="12"/>
      <c r="FL32" s="12"/>
      <c r="FM32" s="12"/>
      <c r="FN32" s="12"/>
      <c r="FO32" s="12"/>
      <c r="FP32" s="12"/>
      <c r="FQ32" s="12"/>
      <c r="FR32" s="12"/>
      <c r="FS32" s="12"/>
      <c r="FT32" s="12"/>
      <c r="FU32" s="12"/>
      <c r="FV32" s="12"/>
      <c r="FW32" s="12"/>
      <c r="FX32" s="12"/>
      <c r="FY32" s="12"/>
      <c r="FZ32" s="12"/>
      <c r="GA32" s="12"/>
      <c r="GB32" s="12"/>
      <c r="GC32" s="12"/>
      <c r="GD32" s="12"/>
      <c r="GE32" s="12"/>
      <c r="GF32" s="12"/>
      <c r="GG32" s="12"/>
      <c r="GH32" s="12"/>
      <c r="GI32" s="12"/>
      <c r="GJ32" s="12"/>
      <c r="GK32" s="12"/>
      <c r="GL32" s="12"/>
      <c r="GM32" s="12"/>
      <c r="GN32" s="12"/>
      <c r="GO32" s="12"/>
      <c r="GP32" s="12"/>
      <c r="GQ32" s="12"/>
      <c r="GR32" s="12"/>
      <c r="GS32" s="12"/>
      <c r="GT32" s="12"/>
      <c r="GU32" s="12" t="s">
        <v>824</v>
      </c>
      <c r="GV32" s="12"/>
      <c r="GW32" s="12"/>
      <c r="GX32" s="12"/>
      <c r="GY32" s="12"/>
      <c r="GZ32" s="12"/>
      <c r="HA32" s="12"/>
      <c r="HB32" s="12"/>
      <c r="HC32" s="12"/>
      <c r="HD32" s="12"/>
      <c r="HE32" s="12"/>
      <c r="HF32" s="12"/>
      <c r="HG32" s="12"/>
      <c r="HH32" s="12"/>
      <c r="HI32" s="12"/>
      <c r="HJ32" s="12"/>
      <c r="HK32" s="12"/>
      <c r="HL32" s="12"/>
      <c r="HM32" s="12"/>
      <c r="HN32" s="12"/>
      <c r="HO32" s="12"/>
      <c r="HP32" s="12"/>
      <c r="HQ32" s="12"/>
      <c r="HR32" s="12"/>
      <c r="HS32" s="12"/>
      <c r="HT32" s="12"/>
      <c r="HU32" s="12"/>
      <c r="HV32" s="12"/>
      <c r="HW32" s="12"/>
      <c r="HX32" s="12"/>
      <c r="HY32" s="12"/>
      <c r="HZ32" s="12"/>
      <c r="IA32" s="12"/>
      <c r="IB32" s="12"/>
      <c r="IC32" s="12"/>
      <c r="ID32" s="12"/>
      <c r="IE32" s="12"/>
      <c r="IF32" s="12"/>
      <c r="IG32" s="12"/>
      <c r="IH32" s="12"/>
      <c r="II32" s="12"/>
      <c r="IJ32" s="12"/>
      <c r="IK32" s="12"/>
      <c r="IL32" s="12"/>
      <c r="IM32" s="12"/>
      <c r="IN32" s="12"/>
      <c r="IO32" s="12"/>
      <c r="IP32" s="12"/>
      <c r="IQ32" s="12"/>
      <c r="IR32" s="12"/>
      <c r="IS32" s="12"/>
      <c r="IT32" s="12"/>
      <c r="IU32" s="12"/>
      <c r="IV32" s="12"/>
      <c r="IW32" s="12"/>
      <c r="IX32" s="12"/>
      <c r="IY32" s="22">
        <v>44278.662708333337</v>
      </c>
      <c r="IZ32" s="12" t="s">
        <v>825</v>
      </c>
      <c r="JA32" s="12"/>
      <c r="JB32" s="12"/>
      <c r="JC32" s="12"/>
      <c r="JD32" s="12"/>
      <c r="JE32" s="12"/>
      <c r="JF32" s="12"/>
      <c r="JG32" s="12"/>
      <c r="JH32" s="12"/>
      <c r="JI32" s="12"/>
      <c r="JJ32" s="12"/>
      <c r="JK32" s="12"/>
      <c r="JL32" s="12"/>
      <c r="JM32" s="12"/>
      <c r="JN32" s="12"/>
      <c r="JO32" s="12"/>
      <c r="JP32" s="12"/>
      <c r="JQ32" s="12"/>
      <c r="JR32" s="12"/>
      <c r="JS32" s="12"/>
      <c r="JT32" s="12"/>
      <c r="JU32" s="12"/>
      <c r="JV32" s="12"/>
      <c r="JW32" s="12"/>
      <c r="JX32" s="12"/>
      <c r="JY32" s="12"/>
      <c r="JZ32" s="12"/>
      <c r="KA32" s="12"/>
      <c r="KB32" s="12"/>
      <c r="KC32" s="12"/>
      <c r="KD32" s="12"/>
      <c r="KE32" s="12"/>
      <c r="KF32" s="12"/>
      <c r="KG32" s="12"/>
      <c r="KH32" s="12"/>
      <c r="KI32" s="12"/>
      <c r="KJ32" s="12"/>
      <c r="KK32" s="12"/>
      <c r="KL32" s="12"/>
      <c r="KM32" s="12"/>
      <c r="KN32" s="12"/>
      <c r="KO32" s="12"/>
      <c r="KP32" s="12"/>
    </row>
    <row r="33" spans="1:302" ht="25.15" customHeight="1" x14ac:dyDescent="0.25">
      <c r="A33" s="12">
        <v>3295</v>
      </c>
      <c r="B33" s="12">
        <v>346492</v>
      </c>
      <c r="C33" s="12"/>
      <c r="D33" s="12"/>
      <c r="E33" s="12" t="s">
        <v>826</v>
      </c>
      <c r="F33" s="12">
        <v>1301445.54</v>
      </c>
      <c r="G33" s="12">
        <v>0</v>
      </c>
      <c r="H33" s="12" t="s">
        <v>174</v>
      </c>
      <c r="I33" s="12">
        <v>0</v>
      </c>
      <c r="J33" s="12"/>
      <c r="K33" s="12"/>
      <c r="L33" s="12"/>
      <c r="M33" s="12"/>
      <c r="N33" s="12"/>
      <c r="O33" s="12"/>
      <c r="P33" s="12"/>
      <c r="Q33" s="12"/>
      <c r="R33" s="12" t="s">
        <v>428</v>
      </c>
      <c r="S33" s="12">
        <v>85425762</v>
      </c>
      <c r="T33" s="12" t="s">
        <v>698</v>
      </c>
      <c r="U33" s="12" t="s">
        <v>743</v>
      </c>
      <c r="V33" s="12"/>
      <c r="W33" s="12" t="s">
        <v>275</v>
      </c>
      <c r="X33" s="12" t="s">
        <v>180</v>
      </c>
      <c r="Y33" s="12">
        <v>89106</v>
      </c>
      <c r="Z33" s="12"/>
      <c r="AA33" s="12"/>
      <c r="AB33" s="12" t="s">
        <v>744</v>
      </c>
      <c r="AC33" s="12" t="s">
        <v>745</v>
      </c>
      <c r="AD33" s="12" t="s">
        <v>746</v>
      </c>
      <c r="AE33" s="12" t="s">
        <v>747</v>
      </c>
      <c r="AF33" s="12" t="s">
        <v>748</v>
      </c>
      <c r="AG33" s="12" t="s">
        <v>749</v>
      </c>
      <c r="AH33" s="12" t="s">
        <v>750</v>
      </c>
      <c r="AI33" s="12" t="s">
        <v>751</v>
      </c>
      <c r="AJ33" s="12" t="s">
        <v>744</v>
      </c>
      <c r="AK33" s="12" t="s">
        <v>752</v>
      </c>
      <c r="AL33" s="12"/>
      <c r="AM33" s="12"/>
      <c r="AN33" s="12"/>
      <c r="AO33" s="12"/>
      <c r="AP33" s="12"/>
      <c r="AQ33" s="12"/>
      <c r="AR33" s="12"/>
      <c r="AS33" s="12"/>
      <c r="AT33" s="12" t="s">
        <v>190</v>
      </c>
      <c r="AU33" s="12" t="s">
        <v>191</v>
      </c>
      <c r="AV33" s="12" t="s">
        <v>753</v>
      </c>
      <c r="AW33" s="12" t="s">
        <v>191</v>
      </c>
      <c r="AX33" s="12" t="s">
        <v>193</v>
      </c>
      <c r="AY33" s="12" t="s">
        <v>194</v>
      </c>
      <c r="AZ33" s="12" t="s">
        <v>195</v>
      </c>
      <c r="BA33" s="12" t="s">
        <v>194</v>
      </c>
      <c r="BB33" s="12" t="s">
        <v>196</v>
      </c>
      <c r="BC33" s="12" t="s">
        <v>237</v>
      </c>
      <c r="BD33" s="12" t="s">
        <v>826</v>
      </c>
      <c r="BE33" s="12" t="s">
        <v>284</v>
      </c>
      <c r="BF33" s="12" t="s">
        <v>779</v>
      </c>
      <c r="BG33" s="12" t="s">
        <v>240</v>
      </c>
      <c r="BH33" s="12" t="s">
        <v>201</v>
      </c>
      <c r="BI33" s="12" t="s">
        <v>260</v>
      </c>
      <c r="BJ33" s="12" t="s">
        <v>203</v>
      </c>
      <c r="BK33" s="15" t="s">
        <v>827</v>
      </c>
      <c r="BL33" s="12" t="s">
        <v>808</v>
      </c>
      <c r="BM33" s="12" t="s">
        <v>809</v>
      </c>
      <c r="BN33" s="12" t="s">
        <v>810</v>
      </c>
      <c r="BO33" s="12" t="s">
        <v>811</v>
      </c>
      <c r="BP33" s="12" t="s">
        <v>812</v>
      </c>
      <c r="BQ33" s="23">
        <v>1</v>
      </c>
      <c r="BR33" s="12" t="s">
        <v>813</v>
      </c>
      <c r="BS33" s="12" t="s">
        <v>814</v>
      </c>
      <c r="BT33" s="12">
        <v>89106</v>
      </c>
      <c r="BU33" s="12" t="s">
        <v>296</v>
      </c>
      <c r="BV33" s="12" t="s">
        <v>191</v>
      </c>
      <c r="BW33" s="12" t="s">
        <v>191</v>
      </c>
      <c r="BX33" s="12" t="s">
        <v>214</v>
      </c>
      <c r="BY33" s="12" t="s">
        <v>401</v>
      </c>
      <c r="BZ33" s="12" t="s">
        <v>401</v>
      </c>
      <c r="CA33" s="12" t="s">
        <v>213</v>
      </c>
      <c r="CB33" s="12" t="s">
        <v>815</v>
      </c>
      <c r="CC33" s="12" t="s">
        <v>738</v>
      </c>
      <c r="CD33" s="15" t="s">
        <v>828</v>
      </c>
      <c r="CE33" s="12"/>
      <c r="CF33" s="12">
        <v>575319.54</v>
      </c>
      <c r="CG33" s="12">
        <v>4000</v>
      </c>
      <c r="CH33" s="12">
        <v>30585</v>
      </c>
      <c r="CI33" s="12"/>
      <c r="CJ33" s="12">
        <v>691541</v>
      </c>
      <c r="CK33" s="12"/>
      <c r="CL33" s="12">
        <v>0</v>
      </c>
      <c r="CM33" s="12"/>
      <c r="CN33" s="12"/>
      <c r="CO33" s="12"/>
      <c r="CP33" s="12"/>
      <c r="CQ33" s="12"/>
      <c r="CR33" s="12">
        <v>0</v>
      </c>
      <c r="CS33" s="12"/>
      <c r="CT33" s="12"/>
      <c r="CU33" s="12"/>
      <c r="CV33" s="12"/>
      <c r="CW33" s="12"/>
      <c r="CX33" s="12"/>
      <c r="CY33" s="12"/>
      <c r="CZ33" s="12">
        <v>0</v>
      </c>
      <c r="DA33" s="12"/>
      <c r="DB33" s="12"/>
      <c r="DC33" s="12"/>
      <c r="DD33" s="12"/>
      <c r="DE33" s="12"/>
      <c r="DF33" s="12">
        <v>0</v>
      </c>
      <c r="DG33" s="12"/>
      <c r="DH33" s="12"/>
      <c r="DI33" s="12"/>
      <c r="DJ33" s="12"/>
      <c r="DK33" s="12"/>
      <c r="DL33" s="12">
        <v>0</v>
      </c>
      <c r="DM33" s="12"/>
      <c r="DN33" s="12"/>
      <c r="DO33" s="12"/>
      <c r="DP33" s="12"/>
      <c r="DQ33" s="12">
        <v>0</v>
      </c>
      <c r="DR33" s="12"/>
      <c r="DS33" s="12"/>
      <c r="DT33" s="12"/>
      <c r="DU33" s="12"/>
      <c r="DV33" s="12"/>
      <c r="DW33" s="12"/>
      <c r="DX33" s="12"/>
      <c r="DY33" s="12"/>
      <c r="DZ33" s="12"/>
      <c r="EA33" s="12"/>
      <c r="EB33" s="12"/>
      <c r="EC33" s="12"/>
      <c r="ED33" s="12"/>
      <c r="EE33" s="12"/>
      <c r="EF33" s="12"/>
      <c r="EG33" s="12"/>
      <c r="EH33" s="12"/>
      <c r="EI33" s="12"/>
      <c r="EJ33" s="12"/>
      <c r="EK33" s="12"/>
      <c r="EL33" s="12"/>
      <c r="EM33" s="12"/>
      <c r="EN33" s="12"/>
      <c r="EO33" s="12"/>
      <c r="EP33" s="12"/>
      <c r="EQ33" s="12"/>
      <c r="ER33" s="12"/>
      <c r="ES33" s="12"/>
      <c r="ET33" s="12"/>
      <c r="EU33" s="12"/>
      <c r="EV33" s="12"/>
      <c r="EW33" s="12"/>
      <c r="EX33" s="12"/>
      <c r="EY33" s="12"/>
      <c r="EZ33" s="12"/>
      <c r="FA33" s="12"/>
      <c r="FB33" s="12"/>
      <c r="FC33" s="12"/>
      <c r="FD33" s="12"/>
      <c r="FE33" s="12"/>
      <c r="FF33" s="12"/>
      <c r="FG33" s="12"/>
      <c r="FH33" s="12"/>
      <c r="FI33" s="12"/>
      <c r="FJ33" s="12"/>
      <c r="FK33" s="12"/>
      <c r="FL33" s="12"/>
      <c r="FM33" s="12"/>
      <c r="FN33" s="12"/>
      <c r="FO33" s="12"/>
      <c r="FP33" s="12"/>
      <c r="FQ33" s="12"/>
      <c r="FR33" s="12"/>
      <c r="FS33" s="12"/>
      <c r="FT33" s="12"/>
      <c r="FU33" s="12"/>
      <c r="FV33" s="12"/>
      <c r="FW33" s="12"/>
      <c r="FX33" s="12"/>
      <c r="FY33" s="12"/>
      <c r="FZ33" s="12"/>
      <c r="GA33" s="12"/>
      <c r="GB33" s="12"/>
      <c r="GC33" s="12"/>
      <c r="GD33" s="12"/>
      <c r="GE33" s="12"/>
      <c r="GF33" s="12"/>
      <c r="GG33" s="12"/>
      <c r="GH33" s="12"/>
      <c r="GI33" s="12"/>
      <c r="GJ33" s="12"/>
      <c r="GK33" s="12"/>
      <c r="GL33" s="12"/>
      <c r="GM33" s="12"/>
      <c r="GN33" s="12"/>
      <c r="GO33" s="12"/>
      <c r="GP33" s="12"/>
      <c r="GQ33" s="12"/>
      <c r="GR33" s="12"/>
      <c r="GS33" s="12"/>
      <c r="GT33" s="12"/>
      <c r="GU33" s="12" t="s">
        <v>829</v>
      </c>
      <c r="GV33" s="12"/>
      <c r="GW33" s="12"/>
      <c r="GX33" s="12"/>
      <c r="GY33" s="12"/>
      <c r="GZ33" s="12"/>
      <c r="HA33" s="12"/>
      <c r="HB33" s="12"/>
      <c r="HC33" s="12"/>
      <c r="HD33" s="12"/>
      <c r="HE33" s="12"/>
      <c r="HF33" s="12"/>
      <c r="HG33" s="12"/>
      <c r="HH33" s="12"/>
      <c r="HI33" s="12"/>
      <c r="HJ33" s="12"/>
      <c r="HK33" s="12"/>
      <c r="HL33" s="12"/>
      <c r="HM33" s="12"/>
      <c r="HN33" s="12"/>
      <c r="HO33" s="12"/>
      <c r="HP33" s="12"/>
      <c r="HQ33" s="12"/>
      <c r="HR33" s="12"/>
      <c r="HS33" s="12"/>
      <c r="HT33" s="12"/>
      <c r="HU33" s="12"/>
      <c r="HV33" s="12"/>
      <c r="HW33" s="12"/>
      <c r="HX33" s="12"/>
      <c r="HY33" s="12"/>
      <c r="HZ33" s="12"/>
      <c r="IA33" s="12"/>
      <c r="IB33" s="12"/>
      <c r="IC33" s="12"/>
      <c r="ID33" s="12"/>
      <c r="IE33" s="12"/>
      <c r="IF33" s="12"/>
      <c r="IG33" s="12"/>
      <c r="IH33" s="12"/>
      <c r="II33" s="12"/>
      <c r="IJ33" s="12"/>
      <c r="IK33" s="12"/>
      <c r="IL33" s="12"/>
      <c r="IM33" s="12"/>
      <c r="IN33" s="12"/>
      <c r="IO33" s="12"/>
      <c r="IP33" s="12"/>
      <c r="IQ33" s="12"/>
      <c r="IR33" s="12"/>
      <c r="IS33" s="12"/>
      <c r="IT33" s="12"/>
      <c r="IU33" s="12"/>
      <c r="IV33" s="12"/>
      <c r="IW33" s="12"/>
      <c r="IX33" s="12"/>
      <c r="IY33" s="22">
        <v>44278.611296296294</v>
      </c>
      <c r="IZ33" s="12" t="s">
        <v>830</v>
      </c>
      <c r="JA33" s="12"/>
      <c r="JB33" s="12"/>
      <c r="JC33" s="12"/>
      <c r="JD33" s="12"/>
      <c r="JE33" s="12"/>
      <c r="JF33" s="12"/>
      <c r="JG33" s="12"/>
      <c r="JH33" s="12"/>
      <c r="JI33" s="12"/>
      <c r="JJ33" s="12"/>
      <c r="JK33" s="12"/>
      <c r="JL33" s="12"/>
      <c r="JM33" s="12"/>
      <c r="JN33" s="12"/>
      <c r="JO33" s="12"/>
      <c r="JP33" s="12"/>
      <c r="JQ33" s="12"/>
      <c r="JR33" s="12"/>
      <c r="JS33" s="12"/>
      <c r="JT33" s="12"/>
      <c r="JU33" s="12"/>
      <c r="JV33" s="12"/>
      <c r="JW33" s="12"/>
      <c r="JX33" s="12"/>
      <c r="JY33" s="12"/>
      <c r="JZ33" s="12"/>
      <c r="KA33" s="12"/>
      <c r="KB33" s="12"/>
      <c r="KC33" s="12"/>
      <c r="KD33" s="12"/>
      <c r="KE33" s="12"/>
      <c r="KF33" s="12"/>
      <c r="KG33" s="12"/>
      <c r="KH33" s="12"/>
      <c r="KI33" s="12"/>
      <c r="KJ33" s="12"/>
      <c r="KK33" s="12"/>
      <c r="KL33" s="12"/>
      <c r="KM33" s="12"/>
      <c r="KN33" s="12"/>
      <c r="KO33" s="12"/>
      <c r="KP33" s="12"/>
    </row>
    <row r="34" spans="1:302" ht="25.15" customHeight="1" x14ac:dyDescent="0.25">
      <c r="A34" s="12">
        <v>3295</v>
      </c>
      <c r="B34" s="12">
        <v>346828</v>
      </c>
      <c r="C34" s="12"/>
      <c r="D34" s="12"/>
      <c r="E34" s="12" t="s">
        <v>831</v>
      </c>
      <c r="F34" s="12">
        <v>27965</v>
      </c>
      <c r="G34" s="12">
        <v>0</v>
      </c>
      <c r="H34" s="12" t="s">
        <v>174</v>
      </c>
      <c r="I34" s="12">
        <v>0</v>
      </c>
      <c r="J34" s="12"/>
      <c r="K34" s="12"/>
      <c r="L34" s="12"/>
      <c r="M34" s="12"/>
      <c r="N34" s="12"/>
      <c r="O34" s="12"/>
      <c r="P34" s="12"/>
      <c r="Q34" s="12"/>
      <c r="R34" s="12" t="s">
        <v>832</v>
      </c>
      <c r="S34" s="12">
        <v>117154981</v>
      </c>
      <c r="T34" s="12" t="s">
        <v>833</v>
      </c>
      <c r="U34" s="12" t="s">
        <v>834</v>
      </c>
      <c r="V34" s="12" t="s">
        <v>835</v>
      </c>
      <c r="W34" s="12" t="s">
        <v>836</v>
      </c>
      <c r="X34" s="12" t="s">
        <v>180</v>
      </c>
      <c r="Y34" s="12">
        <v>89021</v>
      </c>
      <c r="Z34" s="12" t="s">
        <v>181</v>
      </c>
      <c r="AA34" s="12"/>
      <c r="AB34" s="12" t="s">
        <v>837</v>
      </c>
      <c r="AC34" s="12"/>
      <c r="AD34" s="12" t="s">
        <v>838</v>
      </c>
      <c r="AE34" s="12" t="s">
        <v>839</v>
      </c>
      <c r="AF34" s="12" t="s">
        <v>840</v>
      </c>
      <c r="AG34" s="12" t="s">
        <v>841</v>
      </c>
      <c r="AH34" s="12" t="s">
        <v>842</v>
      </c>
      <c r="AI34" s="12" t="s">
        <v>839</v>
      </c>
      <c r="AJ34" s="12" t="s">
        <v>837</v>
      </c>
      <c r="AK34" s="12" t="s">
        <v>841</v>
      </c>
      <c r="AL34" s="12"/>
      <c r="AM34" s="12"/>
      <c r="AN34" s="12"/>
      <c r="AO34" s="12"/>
      <c r="AP34" s="12"/>
      <c r="AQ34" s="12"/>
      <c r="AR34" s="12"/>
      <c r="AS34" s="12"/>
      <c r="AT34" s="12" t="s">
        <v>190</v>
      </c>
      <c r="AU34" s="12" t="s">
        <v>191</v>
      </c>
      <c r="AV34" s="12" t="s">
        <v>190</v>
      </c>
      <c r="AW34" s="12" t="s">
        <v>191</v>
      </c>
      <c r="AX34" s="12" t="s">
        <v>193</v>
      </c>
      <c r="AY34" s="12" t="s">
        <v>194</v>
      </c>
      <c r="AZ34" s="12" t="s">
        <v>195</v>
      </c>
      <c r="BA34" s="12" t="s">
        <v>194</v>
      </c>
      <c r="BB34" s="12" t="s">
        <v>196</v>
      </c>
      <c r="BC34" s="12" t="s">
        <v>197</v>
      </c>
      <c r="BD34" s="12" t="s">
        <v>843</v>
      </c>
      <c r="BE34" s="12" t="s">
        <v>524</v>
      </c>
      <c r="BF34" s="12" t="s">
        <v>259</v>
      </c>
      <c r="BG34" s="12" t="s">
        <v>286</v>
      </c>
      <c r="BH34" s="12" t="s">
        <v>201</v>
      </c>
      <c r="BI34" s="12" t="s">
        <v>441</v>
      </c>
      <c r="BJ34" s="12" t="s">
        <v>203</v>
      </c>
      <c r="BK34" s="15" t="s">
        <v>317</v>
      </c>
      <c r="BL34" s="12" t="s">
        <v>844</v>
      </c>
      <c r="BM34" s="12" t="s">
        <v>845</v>
      </c>
      <c r="BN34" s="15" t="s">
        <v>846</v>
      </c>
      <c r="BO34" s="12" t="s">
        <v>847</v>
      </c>
      <c r="BP34" s="12" t="s">
        <v>848</v>
      </c>
      <c r="BQ34" s="18">
        <v>0</v>
      </c>
      <c r="BR34" s="12" t="s">
        <v>849</v>
      </c>
      <c r="BS34" s="12" t="s">
        <v>850</v>
      </c>
      <c r="BT34" s="12">
        <v>89021</v>
      </c>
      <c r="BU34" s="12" t="s">
        <v>212</v>
      </c>
      <c r="BV34" s="12" t="s">
        <v>191</v>
      </c>
      <c r="BW34" s="12" t="s">
        <v>191</v>
      </c>
      <c r="BX34" s="12" t="s">
        <v>190</v>
      </c>
      <c r="BY34" s="12" t="s">
        <v>851</v>
      </c>
      <c r="BZ34" s="12" t="s">
        <v>852</v>
      </c>
      <c r="CA34" s="12" t="s">
        <v>213</v>
      </c>
      <c r="CB34" s="12" t="s">
        <v>213</v>
      </c>
      <c r="CC34" s="12" t="s">
        <v>217</v>
      </c>
      <c r="CD34" s="15" t="s">
        <v>853</v>
      </c>
      <c r="CE34" s="12" t="s">
        <v>219</v>
      </c>
      <c r="CF34" s="12"/>
      <c r="CG34" s="12"/>
      <c r="CH34" s="12"/>
      <c r="CI34" s="12">
        <v>27965</v>
      </c>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t="s">
        <v>219</v>
      </c>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t="s">
        <v>854</v>
      </c>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22">
        <v>44280.660717592589</v>
      </c>
      <c r="IZ34" s="12" t="s">
        <v>855</v>
      </c>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row>
    <row r="35" spans="1:302" ht="25.15" customHeight="1" x14ac:dyDescent="0.25">
      <c r="A35" s="12">
        <v>3295</v>
      </c>
      <c r="B35" s="12">
        <v>346768</v>
      </c>
      <c r="C35" s="12"/>
      <c r="D35" s="12"/>
      <c r="E35" s="12" t="s">
        <v>856</v>
      </c>
      <c r="F35" s="12">
        <v>280144.3</v>
      </c>
      <c r="G35" s="12">
        <v>0</v>
      </c>
      <c r="H35" s="12" t="s">
        <v>174</v>
      </c>
      <c r="I35" s="12">
        <v>0</v>
      </c>
      <c r="J35" s="12"/>
      <c r="K35" s="12"/>
      <c r="L35" s="12"/>
      <c r="M35" s="12"/>
      <c r="N35" s="12"/>
      <c r="O35" s="12"/>
      <c r="P35" s="12"/>
      <c r="Q35" s="12"/>
      <c r="R35" s="12" t="s">
        <v>565</v>
      </c>
      <c r="S35" s="12">
        <v>147890105</v>
      </c>
      <c r="T35" s="12" t="s">
        <v>857</v>
      </c>
      <c r="U35" s="12" t="s">
        <v>858</v>
      </c>
      <c r="V35" s="12"/>
      <c r="W35" s="12" t="s">
        <v>568</v>
      </c>
      <c r="X35" s="12" t="s">
        <v>180</v>
      </c>
      <c r="Y35" s="12">
        <v>89701</v>
      </c>
      <c r="Z35" s="12" t="s">
        <v>181</v>
      </c>
      <c r="AA35" s="12"/>
      <c r="AB35" s="12">
        <v>7756872401</v>
      </c>
      <c r="AC35" s="12"/>
      <c r="AD35" s="12" t="s">
        <v>859</v>
      </c>
      <c r="AE35" s="12" t="s">
        <v>860</v>
      </c>
      <c r="AF35" s="12" t="s">
        <v>861</v>
      </c>
      <c r="AG35" s="12" t="s">
        <v>862</v>
      </c>
      <c r="AH35" s="12" t="s">
        <v>863</v>
      </c>
      <c r="AI35" s="12" t="s">
        <v>864</v>
      </c>
      <c r="AJ35" s="12">
        <v>7756872401</v>
      </c>
      <c r="AK35" s="12" t="s">
        <v>865</v>
      </c>
      <c r="AL35" s="12"/>
      <c r="AM35" s="12"/>
      <c r="AN35" s="12"/>
      <c r="AO35" s="12"/>
      <c r="AP35" s="12"/>
      <c r="AQ35" s="12"/>
      <c r="AR35" s="12"/>
      <c r="AS35" s="12"/>
      <c r="AT35" s="12" t="s">
        <v>190</v>
      </c>
      <c r="AU35" s="12" t="s">
        <v>191</v>
      </c>
      <c r="AV35" s="12" t="s">
        <v>191</v>
      </c>
      <c r="AW35" s="12" t="s">
        <v>191</v>
      </c>
      <c r="AX35" s="12" t="s">
        <v>193</v>
      </c>
      <c r="AY35" s="12" t="s">
        <v>194</v>
      </c>
      <c r="AZ35" s="12" t="s">
        <v>195</v>
      </c>
      <c r="BA35" s="12" t="s">
        <v>194</v>
      </c>
      <c r="BB35" s="12" t="s">
        <v>196</v>
      </c>
      <c r="BC35" s="12" t="s">
        <v>197</v>
      </c>
      <c r="BD35" s="12" t="s">
        <v>866</v>
      </c>
      <c r="BE35" s="12" t="s">
        <v>198</v>
      </c>
      <c r="BF35" s="12" t="s">
        <v>259</v>
      </c>
      <c r="BG35" s="12" t="s">
        <v>240</v>
      </c>
      <c r="BH35" s="12" t="s">
        <v>241</v>
      </c>
      <c r="BI35" s="12" t="s">
        <v>318</v>
      </c>
      <c r="BJ35" s="12" t="s">
        <v>203</v>
      </c>
      <c r="BK35" s="15" t="s">
        <v>243</v>
      </c>
      <c r="BL35" s="12" t="s">
        <v>867</v>
      </c>
      <c r="BM35" s="12" t="s">
        <v>868</v>
      </c>
      <c r="BN35" s="12" t="s">
        <v>869</v>
      </c>
      <c r="BO35" s="12" t="s">
        <v>870</v>
      </c>
      <c r="BP35" s="12" t="s">
        <v>871</v>
      </c>
      <c r="BQ35" s="18" t="s">
        <v>872</v>
      </c>
      <c r="BR35" s="12" t="s">
        <v>873</v>
      </c>
      <c r="BS35" s="12" t="s">
        <v>874</v>
      </c>
      <c r="BT35" s="12">
        <v>89701</v>
      </c>
      <c r="BU35" s="12" t="s">
        <v>212</v>
      </c>
      <c r="BV35" s="12" t="s">
        <v>213</v>
      </c>
      <c r="BW35" s="12" t="s">
        <v>191</v>
      </c>
      <c r="BX35" s="12" t="s">
        <v>214</v>
      </c>
      <c r="BY35" s="12" t="s">
        <v>401</v>
      </c>
      <c r="BZ35" s="12" t="s">
        <v>401</v>
      </c>
      <c r="CA35" s="12" t="s">
        <v>213</v>
      </c>
      <c r="CB35" s="12" t="s">
        <v>213</v>
      </c>
      <c r="CC35" s="12" t="s">
        <v>217</v>
      </c>
      <c r="CD35" s="15" t="s">
        <v>875</v>
      </c>
      <c r="CE35" s="12" t="s">
        <v>219</v>
      </c>
      <c r="CF35" s="12">
        <v>0</v>
      </c>
      <c r="CG35" s="12">
        <v>0</v>
      </c>
      <c r="CH35" s="12">
        <v>0</v>
      </c>
      <c r="CI35" s="12">
        <v>0</v>
      </c>
      <c r="CJ35" s="12">
        <v>280144.3</v>
      </c>
      <c r="CK35" s="12"/>
      <c r="CL35" s="12"/>
      <c r="CM35" s="12"/>
      <c r="CN35" s="12"/>
      <c r="CO35" s="12"/>
      <c r="CP35" s="12"/>
      <c r="CQ35" s="12"/>
      <c r="CR35" s="12"/>
      <c r="CS35" s="12"/>
      <c r="CT35" s="12"/>
      <c r="CU35" s="12"/>
      <c r="CV35" s="12"/>
      <c r="CW35" s="12"/>
      <c r="CX35" s="12"/>
      <c r="CY35" s="12"/>
      <c r="CZ35" s="12"/>
      <c r="DA35" s="12"/>
      <c r="DB35" s="12"/>
      <c r="DC35" s="12"/>
      <c r="DD35" s="12"/>
      <c r="DE35" s="12"/>
      <c r="DF35" s="12"/>
      <c r="DG35" s="12"/>
      <c r="DH35" s="12"/>
      <c r="DI35" s="12"/>
      <c r="DJ35" s="12"/>
      <c r="DK35" s="12"/>
      <c r="DL35" s="12"/>
      <c r="DM35" s="12"/>
      <c r="DN35" s="12"/>
      <c r="DO35" s="12"/>
      <c r="DP35" s="12"/>
      <c r="DQ35" s="12"/>
      <c r="DR35" s="12"/>
      <c r="DS35" s="12"/>
      <c r="DT35" s="12"/>
      <c r="DU35" s="12"/>
      <c r="DV35" s="12"/>
      <c r="DW35" s="12"/>
      <c r="DX35" s="12"/>
      <c r="DY35" s="12"/>
      <c r="DZ35" s="12"/>
      <c r="EA35" s="12"/>
      <c r="EB35" s="12"/>
      <c r="EC35" s="12"/>
      <c r="ED35" s="12"/>
      <c r="EE35" s="12"/>
      <c r="EF35" s="12"/>
      <c r="EG35" s="12"/>
      <c r="EH35" s="12"/>
      <c r="EI35" s="12"/>
      <c r="EJ35" s="12"/>
      <c r="EK35" s="12"/>
      <c r="EL35" s="12"/>
      <c r="EM35" s="12" t="s">
        <v>219</v>
      </c>
      <c r="EN35" s="12">
        <v>0</v>
      </c>
      <c r="EO35" s="12">
        <v>0</v>
      </c>
      <c r="EP35" s="12"/>
      <c r="EQ35" s="12"/>
      <c r="ER35" s="12"/>
      <c r="ES35" s="12"/>
      <c r="ET35" s="12"/>
      <c r="EU35" s="12"/>
      <c r="EV35" s="12"/>
      <c r="EW35" s="12"/>
      <c r="EX35" s="12"/>
      <c r="EY35" s="12"/>
      <c r="EZ35" s="12"/>
      <c r="FA35" s="12"/>
      <c r="FB35" s="12"/>
      <c r="FC35" s="12"/>
      <c r="FD35" s="12"/>
      <c r="FE35" s="12"/>
      <c r="FF35" s="12"/>
      <c r="FG35" s="12"/>
      <c r="FH35" s="12"/>
      <c r="FI35" s="12"/>
      <c r="FJ35" s="12"/>
      <c r="FK35" s="12"/>
      <c r="FL35" s="12"/>
      <c r="FM35" s="12"/>
      <c r="FN35" s="12"/>
      <c r="FO35" s="12"/>
      <c r="FP35" s="12"/>
      <c r="FQ35" s="12"/>
      <c r="FR35" s="12"/>
      <c r="FS35" s="12"/>
      <c r="FT35" s="12"/>
      <c r="FU35" s="12"/>
      <c r="FV35" s="12"/>
      <c r="FW35" s="12"/>
      <c r="FX35" s="12"/>
      <c r="FY35" s="12"/>
      <c r="FZ35" s="12"/>
      <c r="GA35" s="12"/>
      <c r="GB35" s="12"/>
      <c r="GC35" s="12"/>
      <c r="GD35" s="12"/>
      <c r="GE35" s="12"/>
      <c r="GF35" s="12"/>
      <c r="GG35" s="12"/>
      <c r="GH35" s="12"/>
      <c r="GI35" s="12"/>
      <c r="GJ35" s="12"/>
      <c r="GK35" s="12"/>
      <c r="GL35" s="12"/>
      <c r="GM35" s="12"/>
      <c r="GN35" s="12"/>
      <c r="GO35" s="12"/>
      <c r="GP35" s="12"/>
      <c r="GQ35" s="12"/>
      <c r="GR35" s="12"/>
      <c r="GS35" s="12"/>
      <c r="GT35" s="12"/>
      <c r="GU35" s="12" t="s">
        <v>876</v>
      </c>
      <c r="GV35" s="12"/>
      <c r="GW35" s="12"/>
      <c r="GX35" s="12"/>
      <c r="GY35" s="12"/>
      <c r="GZ35" s="12"/>
      <c r="HA35" s="12"/>
      <c r="HB35" s="12"/>
      <c r="HC35" s="12"/>
      <c r="HD35" s="12"/>
      <c r="HE35" s="12"/>
      <c r="HF35" s="12"/>
      <c r="HG35" s="12"/>
      <c r="HH35" s="12"/>
      <c r="HI35" s="12"/>
      <c r="HJ35" s="12"/>
      <c r="HK35" s="12"/>
      <c r="HL35" s="12"/>
      <c r="HM35" s="12"/>
      <c r="HN35" s="12"/>
      <c r="HO35" s="12"/>
      <c r="HP35" s="12"/>
      <c r="HQ35" s="12"/>
      <c r="HR35" s="12"/>
      <c r="HS35" s="12"/>
      <c r="HT35" s="12"/>
      <c r="HU35" s="12"/>
      <c r="HV35" s="12"/>
      <c r="HW35" s="12"/>
      <c r="HX35" s="12"/>
      <c r="HY35" s="12"/>
      <c r="HZ35" s="12"/>
      <c r="IA35" s="12"/>
      <c r="IB35" s="12"/>
      <c r="IC35" s="12"/>
      <c r="ID35" s="12"/>
      <c r="IE35" s="12"/>
      <c r="IF35" s="12"/>
      <c r="IG35" s="12"/>
      <c r="IH35" s="12"/>
      <c r="II35" s="12"/>
      <c r="IJ35" s="12"/>
      <c r="IK35" s="12"/>
      <c r="IL35" s="12"/>
      <c r="IM35" s="12"/>
      <c r="IN35" s="12"/>
      <c r="IO35" s="12"/>
      <c r="IP35" s="12"/>
      <c r="IQ35" s="12"/>
      <c r="IR35" s="12"/>
      <c r="IS35" s="12"/>
      <c r="IT35" s="12"/>
      <c r="IU35" s="12"/>
      <c r="IV35" s="12"/>
      <c r="IW35" s="12"/>
      <c r="IX35" s="12"/>
      <c r="IY35" s="22">
        <v>44284.416562500002</v>
      </c>
      <c r="IZ35" s="12" t="s">
        <v>877</v>
      </c>
      <c r="JA35" s="12"/>
      <c r="JB35" s="12"/>
      <c r="JC35" s="12"/>
      <c r="JD35" s="12"/>
      <c r="JE35" s="12"/>
      <c r="JF35" s="12"/>
      <c r="JG35" s="12"/>
      <c r="JH35" s="12"/>
      <c r="JI35" s="12"/>
      <c r="JJ35" s="12"/>
      <c r="JK35" s="12"/>
      <c r="JL35" s="12"/>
      <c r="JM35" s="12"/>
      <c r="JN35" s="12"/>
      <c r="JO35" s="12"/>
      <c r="JP35" s="12"/>
      <c r="JQ35" s="12"/>
      <c r="JR35" s="12"/>
      <c r="JS35" s="12"/>
      <c r="JT35" s="12"/>
      <c r="JU35" s="12"/>
      <c r="JV35" s="12"/>
      <c r="JW35" s="12"/>
      <c r="JX35" s="12"/>
      <c r="JY35" s="12"/>
      <c r="JZ35" s="12"/>
      <c r="KA35" s="12"/>
      <c r="KB35" s="12"/>
      <c r="KC35" s="12"/>
      <c r="KD35" s="12"/>
      <c r="KE35" s="12"/>
      <c r="KF35" s="12"/>
      <c r="KG35" s="12"/>
      <c r="KH35" s="12"/>
      <c r="KI35" s="12"/>
      <c r="KJ35" s="12"/>
      <c r="KK35" s="12"/>
      <c r="KL35" s="12"/>
      <c r="KM35" s="12"/>
      <c r="KN35" s="12"/>
      <c r="KO35" s="12"/>
      <c r="KP35" s="12"/>
    </row>
    <row r="36" spans="1:302" ht="25.15" customHeight="1" x14ac:dyDescent="0.25">
      <c r="A36" s="12">
        <v>3295</v>
      </c>
      <c r="B36" s="12">
        <v>347459</v>
      </c>
      <c r="C36" s="12"/>
      <c r="D36" s="12"/>
      <c r="E36" s="12" t="s">
        <v>878</v>
      </c>
      <c r="F36" s="12">
        <v>64655</v>
      </c>
      <c r="G36" s="12">
        <v>0</v>
      </c>
      <c r="H36" s="12" t="s">
        <v>174</v>
      </c>
      <c r="I36" s="12">
        <v>0</v>
      </c>
      <c r="J36" s="12"/>
      <c r="K36" s="12"/>
      <c r="L36" s="12"/>
      <c r="M36" s="12"/>
      <c r="N36" s="12"/>
      <c r="O36" s="12"/>
      <c r="P36" s="12"/>
      <c r="Q36" s="12"/>
      <c r="R36" s="12" t="s">
        <v>565</v>
      </c>
      <c r="S36" s="12">
        <v>607025848</v>
      </c>
      <c r="T36" s="12" t="s">
        <v>879</v>
      </c>
      <c r="U36" s="12" t="s">
        <v>880</v>
      </c>
      <c r="V36" s="12"/>
      <c r="W36" s="12" t="s">
        <v>568</v>
      </c>
      <c r="X36" s="12" t="s">
        <v>180</v>
      </c>
      <c r="Y36" s="12">
        <v>89701</v>
      </c>
      <c r="Z36" s="12"/>
      <c r="AA36" s="12"/>
      <c r="AB36" s="12" t="s">
        <v>881</v>
      </c>
      <c r="AC36" s="12" t="s">
        <v>882</v>
      </c>
      <c r="AD36" s="12" t="s">
        <v>883</v>
      </c>
      <c r="AE36" s="12" t="s">
        <v>884</v>
      </c>
      <c r="AF36" s="12" t="s">
        <v>885</v>
      </c>
      <c r="AG36" s="12" t="s">
        <v>886</v>
      </c>
      <c r="AH36" s="12" t="s">
        <v>887</v>
      </c>
      <c r="AI36" s="12" t="s">
        <v>888</v>
      </c>
      <c r="AJ36" s="12" t="s">
        <v>889</v>
      </c>
      <c r="AK36" s="12" t="s">
        <v>890</v>
      </c>
      <c r="AL36" s="12"/>
      <c r="AM36" s="12"/>
      <c r="AN36" s="12"/>
      <c r="AO36" s="12"/>
      <c r="AP36" s="12"/>
      <c r="AQ36" s="12"/>
      <c r="AR36" s="12"/>
      <c r="AS36" s="12" t="s">
        <v>891</v>
      </c>
      <c r="AT36" s="12" t="s">
        <v>190</v>
      </c>
      <c r="AU36" s="12" t="s">
        <v>191</v>
      </c>
      <c r="AV36" s="12" t="s">
        <v>892</v>
      </c>
      <c r="AW36" s="12" t="s">
        <v>191</v>
      </c>
      <c r="AX36" s="12" t="s">
        <v>193</v>
      </c>
      <c r="AY36" s="12" t="s">
        <v>194</v>
      </c>
      <c r="AZ36" s="12" t="s">
        <v>195</v>
      </c>
      <c r="BA36" s="12" t="s">
        <v>194</v>
      </c>
      <c r="BB36" s="12" t="s">
        <v>196</v>
      </c>
      <c r="BC36" s="12" t="s">
        <v>197</v>
      </c>
      <c r="BD36" s="12" t="s">
        <v>893</v>
      </c>
      <c r="BE36" s="12" t="s">
        <v>258</v>
      </c>
      <c r="BF36" s="12" t="s">
        <v>894</v>
      </c>
      <c r="BG36" s="12" t="s">
        <v>240</v>
      </c>
      <c r="BH36" s="12" t="s">
        <v>895</v>
      </c>
      <c r="BI36" s="15" t="s">
        <v>896</v>
      </c>
      <c r="BJ36" s="12" t="s">
        <v>203</v>
      </c>
      <c r="BK36" s="15" t="s">
        <v>897</v>
      </c>
      <c r="BL36" s="15" t="s">
        <v>898</v>
      </c>
      <c r="BM36" s="15" t="s">
        <v>899</v>
      </c>
      <c r="BN36" s="12" t="s">
        <v>900</v>
      </c>
      <c r="BO36" s="12" t="s">
        <v>901</v>
      </c>
      <c r="BP36" s="12" t="s">
        <v>902</v>
      </c>
      <c r="BQ36" s="23">
        <v>0.25</v>
      </c>
      <c r="BR36" s="12" t="s">
        <v>903</v>
      </c>
      <c r="BS36" s="12" t="s">
        <v>904</v>
      </c>
      <c r="BT36" s="12">
        <v>89701</v>
      </c>
      <c r="BU36" s="12" t="s">
        <v>296</v>
      </c>
      <c r="BV36" s="12" t="s">
        <v>213</v>
      </c>
      <c r="BW36" s="12" t="s">
        <v>191</v>
      </c>
      <c r="BX36" s="12" t="s">
        <v>190</v>
      </c>
      <c r="BY36" s="12" t="s">
        <v>905</v>
      </c>
      <c r="BZ36" s="12" t="s">
        <v>905</v>
      </c>
      <c r="CA36" s="12" t="s">
        <v>449</v>
      </c>
      <c r="CB36" s="15" t="s">
        <v>906</v>
      </c>
      <c r="CC36" s="12" t="s">
        <v>217</v>
      </c>
      <c r="CD36" s="15" t="s">
        <v>907</v>
      </c>
      <c r="CE36" s="12" t="s">
        <v>219</v>
      </c>
      <c r="CF36" s="12"/>
      <c r="CG36" s="12">
        <v>12655</v>
      </c>
      <c r="CH36" s="12"/>
      <c r="CI36" s="12">
        <v>33000</v>
      </c>
      <c r="CJ36" s="12"/>
      <c r="CK36" s="12"/>
      <c r="CL36" s="12"/>
      <c r="CM36" s="12"/>
      <c r="CN36" s="12"/>
      <c r="CO36" s="12"/>
      <c r="CP36" s="12"/>
      <c r="CQ36" s="12"/>
      <c r="CR36" s="12"/>
      <c r="CS36" s="12"/>
      <c r="CT36" s="12"/>
      <c r="CU36" s="12"/>
      <c r="CV36" s="12"/>
      <c r="CW36" s="12"/>
      <c r="CX36" s="12"/>
      <c r="CY36" s="12"/>
      <c r="CZ36" s="12"/>
      <c r="DA36" s="12"/>
      <c r="DB36" s="12"/>
      <c r="DC36" s="12"/>
      <c r="DD36" s="12"/>
      <c r="DE36" s="12"/>
      <c r="DF36" s="12"/>
      <c r="DG36" s="12"/>
      <c r="DH36" s="12"/>
      <c r="DI36" s="12"/>
      <c r="DJ36" s="12"/>
      <c r="DK36" s="12"/>
      <c r="DL36" s="12"/>
      <c r="DM36" s="12"/>
      <c r="DN36" s="12"/>
      <c r="DO36" s="12"/>
      <c r="DP36" s="12"/>
      <c r="DQ36" s="12"/>
      <c r="DR36" s="12"/>
      <c r="DS36" s="12"/>
      <c r="DT36" s="12"/>
      <c r="DU36" s="12"/>
      <c r="DV36" s="12"/>
      <c r="DW36" s="12"/>
      <c r="DX36" s="12"/>
      <c r="DY36" s="12"/>
      <c r="DZ36" s="12"/>
      <c r="EA36" s="12"/>
      <c r="EB36" s="12"/>
      <c r="EC36" s="12"/>
      <c r="ED36" s="12"/>
      <c r="EE36" s="12"/>
      <c r="EF36" s="12"/>
      <c r="EG36" s="12"/>
      <c r="EH36" s="12"/>
      <c r="EI36" s="12"/>
      <c r="EJ36" s="12"/>
      <c r="EK36" s="12"/>
      <c r="EL36" s="12"/>
      <c r="EM36" s="12" t="s">
        <v>219</v>
      </c>
      <c r="EN36" s="12">
        <v>19000</v>
      </c>
      <c r="EO36" s="12"/>
      <c r="EP36" s="12"/>
      <c r="EQ36" s="12"/>
      <c r="ER36" s="12"/>
      <c r="ES36" s="12"/>
      <c r="ET36" s="12"/>
      <c r="EU36" s="12"/>
      <c r="EV36" s="12"/>
      <c r="EW36" s="12"/>
      <c r="EX36" s="12"/>
      <c r="EY36" s="12"/>
      <c r="EZ36" s="12"/>
      <c r="FA36" s="12"/>
      <c r="FB36" s="12"/>
      <c r="FC36" s="12"/>
      <c r="FD36" s="12"/>
      <c r="FE36" s="12"/>
      <c r="FF36" s="12"/>
      <c r="FG36" s="12"/>
      <c r="FH36" s="12"/>
      <c r="FI36" s="12"/>
      <c r="FJ36" s="12"/>
      <c r="FK36" s="12"/>
      <c r="FL36" s="12"/>
      <c r="FM36" s="12"/>
      <c r="FN36" s="12"/>
      <c r="FO36" s="12"/>
      <c r="FP36" s="12"/>
      <c r="FQ36" s="12"/>
      <c r="FR36" s="12"/>
      <c r="FS36" s="12"/>
      <c r="FT36" s="12"/>
      <c r="FU36" s="12"/>
      <c r="FV36" s="12"/>
      <c r="FW36" s="12"/>
      <c r="FX36" s="12"/>
      <c r="FY36" s="12"/>
      <c r="FZ36" s="12"/>
      <c r="GA36" s="12"/>
      <c r="GB36" s="12"/>
      <c r="GC36" s="12"/>
      <c r="GD36" s="12"/>
      <c r="GE36" s="12"/>
      <c r="GF36" s="12"/>
      <c r="GG36" s="12"/>
      <c r="GH36" s="12"/>
      <c r="GI36" s="12"/>
      <c r="GJ36" s="12"/>
      <c r="GK36" s="12"/>
      <c r="GL36" s="12"/>
      <c r="GM36" s="12"/>
      <c r="GN36" s="12"/>
      <c r="GO36" s="12"/>
      <c r="GP36" s="12"/>
      <c r="GQ36" s="12"/>
      <c r="GR36" s="12"/>
      <c r="GS36" s="12"/>
      <c r="GT36" s="12"/>
      <c r="GU36" s="12"/>
      <c r="GV36" s="12"/>
      <c r="GW36" s="12"/>
      <c r="GX36" s="12"/>
      <c r="GY36" s="12"/>
      <c r="GZ36" s="12"/>
      <c r="HA36" s="12"/>
      <c r="HB36" s="12"/>
      <c r="HC36" s="12"/>
      <c r="HD36" s="12"/>
      <c r="HE36" s="12"/>
      <c r="HF36" s="12"/>
      <c r="HG36" s="12"/>
      <c r="HH36" s="12"/>
      <c r="HI36" s="12"/>
      <c r="HJ36" s="12"/>
      <c r="HK36" s="12"/>
      <c r="HL36" s="12"/>
      <c r="HM36" s="12"/>
      <c r="HN36" s="12"/>
      <c r="HO36" s="12"/>
      <c r="HP36" s="12"/>
      <c r="HQ36" s="12"/>
      <c r="HR36" s="12"/>
      <c r="HS36" s="12"/>
      <c r="HT36" s="12"/>
      <c r="HU36" s="12"/>
      <c r="HV36" s="12"/>
      <c r="HW36" s="12"/>
      <c r="HX36" s="12"/>
      <c r="HY36" s="12"/>
      <c r="HZ36" s="12"/>
      <c r="IA36" s="12"/>
      <c r="IB36" s="12"/>
      <c r="IC36" s="12"/>
      <c r="ID36" s="12"/>
      <c r="IE36" s="12"/>
      <c r="IF36" s="12"/>
      <c r="IG36" s="12"/>
      <c r="IH36" s="12"/>
      <c r="II36" s="12"/>
      <c r="IJ36" s="12"/>
      <c r="IK36" s="12"/>
      <c r="IL36" s="12"/>
      <c r="IM36" s="12"/>
      <c r="IN36" s="12"/>
      <c r="IO36" s="12"/>
      <c r="IP36" s="12"/>
      <c r="IQ36" s="12"/>
      <c r="IR36" s="12"/>
      <c r="IS36" s="12"/>
      <c r="IT36" s="12"/>
      <c r="IU36" s="12"/>
      <c r="IV36" s="12"/>
      <c r="IW36" s="12"/>
      <c r="IX36" s="12"/>
      <c r="IY36" s="22">
        <v>44284.713090277779</v>
      </c>
      <c r="IZ36" s="12" t="s">
        <v>908</v>
      </c>
      <c r="JA36" s="12"/>
      <c r="JB36" s="12"/>
      <c r="JC36" s="12"/>
      <c r="JD36" s="12"/>
      <c r="JE36" s="12"/>
      <c r="JF36" s="12"/>
      <c r="JG36" s="12"/>
      <c r="JH36" s="12"/>
      <c r="JI36" s="12"/>
      <c r="JJ36" s="12"/>
      <c r="JK36" s="12"/>
      <c r="JL36" s="12"/>
      <c r="JM36" s="12"/>
      <c r="JN36" s="12"/>
      <c r="JO36" s="12"/>
      <c r="JP36" s="12"/>
      <c r="JQ36" s="12"/>
      <c r="JR36" s="12"/>
      <c r="JS36" s="12"/>
      <c r="JT36" s="12"/>
      <c r="JU36" s="12"/>
      <c r="JV36" s="12"/>
      <c r="JW36" s="12"/>
      <c r="JX36" s="12"/>
      <c r="JY36" s="12"/>
      <c r="JZ36" s="12"/>
      <c r="KA36" s="12"/>
      <c r="KB36" s="12"/>
      <c r="KC36" s="12"/>
      <c r="KD36" s="12"/>
      <c r="KE36" s="12"/>
      <c r="KF36" s="12"/>
      <c r="KG36" s="12"/>
      <c r="KH36" s="12"/>
      <c r="KI36" s="12"/>
      <c r="KJ36" s="12"/>
      <c r="KK36" s="12"/>
      <c r="KL36" s="12"/>
      <c r="KM36" s="12"/>
      <c r="KN36" s="12"/>
      <c r="KO36" s="12"/>
      <c r="KP36" s="12"/>
    </row>
    <row r="37" spans="1:302" ht="25.15" customHeight="1" x14ac:dyDescent="0.25">
      <c r="A37" s="12">
        <v>3295</v>
      </c>
      <c r="B37" s="12">
        <v>347164</v>
      </c>
      <c r="C37" s="12"/>
      <c r="D37" s="12"/>
      <c r="E37" s="12" t="s">
        <v>909</v>
      </c>
      <c r="F37" s="12">
        <v>467777.3</v>
      </c>
      <c r="G37" s="12">
        <v>0</v>
      </c>
      <c r="H37" s="12" t="s">
        <v>174</v>
      </c>
      <c r="I37" s="12">
        <v>0</v>
      </c>
      <c r="J37" s="12"/>
      <c r="K37" s="12"/>
      <c r="L37" s="12"/>
      <c r="M37" s="12"/>
      <c r="N37" s="12"/>
      <c r="O37" s="12"/>
      <c r="P37" s="12"/>
      <c r="Q37" s="12"/>
      <c r="R37" s="12" t="s">
        <v>565</v>
      </c>
      <c r="S37" s="12">
        <v>607025848</v>
      </c>
      <c r="T37" s="12" t="s">
        <v>879</v>
      </c>
      <c r="U37" s="12" t="s">
        <v>880</v>
      </c>
      <c r="V37" s="12"/>
      <c r="W37" s="12" t="s">
        <v>568</v>
      </c>
      <c r="X37" s="12" t="s">
        <v>180</v>
      </c>
      <c r="Y37" s="12">
        <v>89701</v>
      </c>
      <c r="Z37" s="12"/>
      <c r="AA37" s="12"/>
      <c r="AB37" s="12" t="s">
        <v>881</v>
      </c>
      <c r="AC37" s="12" t="s">
        <v>882</v>
      </c>
      <c r="AD37" s="12" t="s">
        <v>883</v>
      </c>
      <c r="AE37" s="12" t="s">
        <v>884</v>
      </c>
      <c r="AF37" s="12" t="s">
        <v>885</v>
      </c>
      <c r="AG37" s="12" t="s">
        <v>886</v>
      </c>
      <c r="AH37" s="12" t="s">
        <v>887</v>
      </c>
      <c r="AI37" s="12" t="s">
        <v>888</v>
      </c>
      <c r="AJ37" s="12" t="s">
        <v>889</v>
      </c>
      <c r="AK37" s="12" t="s">
        <v>890</v>
      </c>
      <c r="AL37" s="12"/>
      <c r="AM37" s="12"/>
      <c r="AN37" s="12"/>
      <c r="AO37" s="12"/>
      <c r="AP37" s="12"/>
      <c r="AQ37" s="12"/>
      <c r="AR37" s="12"/>
      <c r="AS37" s="12" t="s">
        <v>910</v>
      </c>
      <c r="AT37" s="12" t="s">
        <v>190</v>
      </c>
      <c r="AU37" s="12" t="s">
        <v>191</v>
      </c>
      <c r="AV37" s="12" t="s">
        <v>892</v>
      </c>
      <c r="AW37" s="12" t="s">
        <v>191</v>
      </c>
      <c r="AX37" s="12" t="s">
        <v>193</v>
      </c>
      <c r="AY37" s="12" t="s">
        <v>194</v>
      </c>
      <c r="AZ37" s="12" t="s">
        <v>195</v>
      </c>
      <c r="BA37" s="12" t="s">
        <v>194</v>
      </c>
      <c r="BB37" s="12" t="s">
        <v>196</v>
      </c>
      <c r="BC37" s="12" t="s">
        <v>197</v>
      </c>
      <c r="BD37" s="12" t="s">
        <v>911</v>
      </c>
      <c r="BE37" s="12" t="s">
        <v>284</v>
      </c>
      <c r="BF37" s="12" t="s">
        <v>894</v>
      </c>
      <c r="BG37" s="12" t="s">
        <v>240</v>
      </c>
      <c r="BH37" s="12" t="s">
        <v>895</v>
      </c>
      <c r="BI37" s="15" t="s">
        <v>912</v>
      </c>
      <c r="BJ37" s="12" t="s">
        <v>203</v>
      </c>
      <c r="BK37" s="15" t="s">
        <v>897</v>
      </c>
      <c r="BL37" s="15" t="s">
        <v>898</v>
      </c>
      <c r="BM37" s="15" t="s">
        <v>899</v>
      </c>
      <c r="BN37" s="12" t="s">
        <v>900</v>
      </c>
      <c r="BO37" s="12" t="s">
        <v>913</v>
      </c>
      <c r="BP37" s="12" t="s">
        <v>902</v>
      </c>
      <c r="BQ37" s="23">
        <v>0.25</v>
      </c>
      <c r="BR37" s="12" t="s">
        <v>903</v>
      </c>
      <c r="BS37" s="12" t="s">
        <v>914</v>
      </c>
      <c r="BT37" s="12">
        <v>89701</v>
      </c>
      <c r="BU37" s="12" t="s">
        <v>296</v>
      </c>
      <c r="BV37" s="12" t="s">
        <v>213</v>
      </c>
      <c r="BW37" s="12" t="s">
        <v>191</v>
      </c>
      <c r="BX37" s="12" t="s">
        <v>190</v>
      </c>
      <c r="BY37" s="12" t="s">
        <v>401</v>
      </c>
      <c r="BZ37" s="12" t="s">
        <v>915</v>
      </c>
      <c r="CA37" s="12" t="s">
        <v>449</v>
      </c>
      <c r="CB37" s="15" t="s">
        <v>906</v>
      </c>
      <c r="CC37" s="12" t="s">
        <v>217</v>
      </c>
      <c r="CD37" s="15" t="s">
        <v>916</v>
      </c>
      <c r="CE37" s="12" t="s">
        <v>219</v>
      </c>
      <c r="CF37" s="12">
        <v>17190.41</v>
      </c>
      <c r="CG37" s="12">
        <v>20000</v>
      </c>
      <c r="CH37" s="12">
        <v>83187</v>
      </c>
      <c r="CI37" s="12"/>
      <c r="CJ37" s="12"/>
      <c r="CK37" s="12"/>
      <c r="CL37" s="12">
        <v>17190.41</v>
      </c>
      <c r="CM37" s="12">
        <v>3000</v>
      </c>
      <c r="CN37" s="12"/>
      <c r="CO37" s="12"/>
      <c r="CP37" s="12"/>
      <c r="CQ37" s="12"/>
      <c r="CR37" s="12">
        <v>21456.2</v>
      </c>
      <c r="CS37" s="12">
        <v>5050</v>
      </c>
      <c r="CT37" s="12"/>
      <c r="CU37" s="12"/>
      <c r="CV37" s="12">
        <v>55000</v>
      </c>
      <c r="CW37" s="12"/>
      <c r="CX37" s="12">
        <v>17992.669999999998</v>
      </c>
      <c r="CY37" s="12">
        <v>45000</v>
      </c>
      <c r="CZ37" s="12"/>
      <c r="DA37" s="12"/>
      <c r="DB37" s="12"/>
      <c r="DC37" s="12"/>
      <c r="DD37" s="12">
        <v>17140.61</v>
      </c>
      <c r="DE37" s="12">
        <v>19000</v>
      </c>
      <c r="DF37" s="12"/>
      <c r="DG37" s="12"/>
      <c r="DH37" s="12"/>
      <c r="DI37" s="12"/>
      <c r="DJ37" s="12"/>
      <c r="DK37" s="12"/>
      <c r="DL37" s="12"/>
      <c r="DM37" s="12"/>
      <c r="DN37" s="12"/>
      <c r="DO37" s="12"/>
      <c r="DP37" s="12"/>
      <c r="DQ37" s="12"/>
      <c r="DR37" s="12"/>
      <c r="DS37" s="12"/>
      <c r="DT37" s="12"/>
      <c r="DU37" s="12"/>
      <c r="DV37" s="12"/>
      <c r="DW37" s="12"/>
      <c r="DX37" s="12"/>
      <c r="DY37" s="12"/>
      <c r="DZ37" s="12"/>
      <c r="EA37" s="12"/>
      <c r="EB37" s="12"/>
      <c r="EC37" s="12"/>
      <c r="ED37" s="12"/>
      <c r="EE37" s="12"/>
      <c r="EF37" s="12"/>
      <c r="EG37" s="12"/>
      <c r="EH37" s="12"/>
      <c r="EI37" s="12"/>
      <c r="EJ37" s="12"/>
      <c r="EK37" s="12"/>
      <c r="EL37" s="12"/>
      <c r="EM37" s="12" t="s">
        <v>219</v>
      </c>
      <c r="EN37" s="12">
        <v>107100</v>
      </c>
      <c r="EO37" s="12">
        <v>31820</v>
      </c>
      <c r="EP37" s="12"/>
      <c r="EQ37" s="12"/>
      <c r="ER37" s="12"/>
      <c r="ES37" s="12"/>
      <c r="ET37" s="12"/>
      <c r="EU37" s="12"/>
      <c r="EV37" s="12"/>
      <c r="EW37" s="12"/>
      <c r="EX37" s="12"/>
      <c r="EY37" s="12"/>
      <c r="EZ37" s="12"/>
      <c r="FA37" s="12"/>
      <c r="FB37" s="12"/>
      <c r="FC37" s="12"/>
      <c r="FD37" s="12"/>
      <c r="FE37" s="12"/>
      <c r="FF37" s="12"/>
      <c r="FG37" s="12"/>
      <c r="FH37" s="12"/>
      <c r="FI37" s="12"/>
      <c r="FJ37" s="12"/>
      <c r="FK37" s="12"/>
      <c r="FL37" s="12"/>
      <c r="FM37" s="12"/>
      <c r="FN37" s="12"/>
      <c r="FO37" s="12"/>
      <c r="FP37" s="12"/>
      <c r="FQ37" s="12"/>
      <c r="FR37" s="12"/>
      <c r="FS37" s="12"/>
      <c r="FT37" s="12"/>
      <c r="FU37" s="12"/>
      <c r="FV37" s="12"/>
      <c r="FW37" s="12"/>
      <c r="FX37" s="12"/>
      <c r="FY37" s="12"/>
      <c r="FZ37" s="12"/>
      <c r="GA37" s="12"/>
      <c r="GB37" s="12"/>
      <c r="GC37" s="12"/>
      <c r="GD37" s="12"/>
      <c r="GE37" s="12"/>
      <c r="GF37" s="12"/>
      <c r="GG37" s="12"/>
      <c r="GH37" s="12"/>
      <c r="GI37" s="12"/>
      <c r="GJ37" s="12"/>
      <c r="GK37" s="12"/>
      <c r="GL37" s="12"/>
      <c r="GM37" s="12"/>
      <c r="GN37" s="12"/>
      <c r="GO37" s="12"/>
      <c r="GP37" s="12"/>
      <c r="GQ37" s="12"/>
      <c r="GR37" s="12"/>
      <c r="GS37" s="12"/>
      <c r="GT37" s="12"/>
      <c r="GU37" s="12" t="s">
        <v>917</v>
      </c>
      <c r="GV37" s="12"/>
      <c r="GW37" s="12"/>
      <c r="GX37" s="12"/>
      <c r="GY37" s="12"/>
      <c r="GZ37" s="12"/>
      <c r="HA37" s="12"/>
      <c r="HB37" s="12"/>
      <c r="HC37" s="12"/>
      <c r="HD37" s="12"/>
      <c r="HE37" s="12"/>
      <c r="HF37" s="12"/>
      <c r="HG37" s="12"/>
      <c r="HH37" s="12"/>
      <c r="HI37" s="12"/>
      <c r="HJ37" s="12"/>
      <c r="HK37" s="12"/>
      <c r="HL37" s="12"/>
      <c r="HM37" s="12"/>
      <c r="HN37" s="12"/>
      <c r="HO37" s="12"/>
      <c r="HP37" s="12"/>
      <c r="HQ37" s="12"/>
      <c r="HR37" s="12"/>
      <c r="HS37" s="12"/>
      <c r="HT37" s="12"/>
      <c r="HU37" s="12"/>
      <c r="HV37" s="12"/>
      <c r="HW37" s="12"/>
      <c r="HX37" s="12"/>
      <c r="HY37" s="12"/>
      <c r="HZ37" s="12"/>
      <c r="IA37" s="12"/>
      <c r="IB37" s="12"/>
      <c r="IC37" s="12"/>
      <c r="ID37" s="12"/>
      <c r="IE37" s="12"/>
      <c r="IF37" s="12"/>
      <c r="IG37" s="12"/>
      <c r="IH37" s="12"/>
      <c r="II37" s="12"/>
      <c r="IJ37" s="12"/>
      <c r="IK37" s="12"/>
      <c r="IL37" s="12"/>
      <c r="IM37" s="12"/>
      <c r="IN37" s="12"/>
      <c r="IO37" s="12"/>
      <c r="IP37" s="12"/>
      <c r="IQ37" s="12"/>
      <c r="IR37" s="12"/>
      <c r="IS37" s="12"/>
      <c r="IT37" s="12"/>
      <c r="IU37" s="12"/>
      <c r="IV37" s="12"/>
      <c r="IW37" s="12"/>
      <c r="IX37" s="12"/>
      <c r="IY37" s="22">
        <v>44284.701585648145</v>
      </c>
      <c r="IZ37" s="12" t="s">
        <v>918</v>
      </c>
      <c r="JA37" s="12"/>
      <c r="JB37" s="12"/>
      <c r="JC37" s="12"/>
      <c r="JD37" s="12"/>
      <c r="JE37" s="12"/>
      <c r="JF37" s="12"/>
      <c r="JG37" s="12"/>
      <c r="JH37" s="12"/>
      <c r="JI37" s="12"/>
      <c r="JJ37" s="12"/>
      <c r="JK37" s="12"/>
      <c r="JL37" s="12"/>
      <c r="JM37" s="12"/>
      <c r="JN37" s="12"/>
      <c r="JO37" s="12"/>
      <c r="JP37" s="12"/>
      <c r="JQ37" s="12"/>
      <c r="JR37" s="12"/>
      <c r="JS37" s="12"/>
      <c r="JT37" s="12"/>
      <c r="JU37" s="12"/>
      <c r="JV37" s="12"/>
      <c r="JW37" s="12"/>
      <c r="JX37" s="12"/>
      <c r="JY37" s="12"/>
      <c r="JZ37" s="12"/>
      <c r="KA37" s="12"/>
      <c r="KB37" s="12"/>
      <c r="KC37" s="12"/>
      <c r="KD37" s="12"/>
      <c r="KE37" s="12"/>
      <c r="KF37" s="12"/>
      <c r="KG37" s="12"/>
      <c r="KH37" s="12"/>
      <c r="KI37" s="12"/>
      <c r="KJ37" s="12"/>
      <c r="KK37" s="12"/>
      <c r="KL37" s="12"/>
      <c r="KM37" s="12"/>
      <c r="KN37" s="12"/>
      <c r="KO37" s="12"/>
      <c r="KP37" s="12"/>
    </row>
    <row r="38" spans="1:302" ht="25.15" customHeight="1" x14ac:dyDescent="0.25">
      <c r="A38" s="12">
        <v>3295</v>
      </c>
      <c r="B38" s="12">
        <v>347170</v>
      </c>
      <c r="C38" s="12"/>
      <c r="D38" s="12"/>
      <c r="E38" s="12" t="s">
        <v>919</v>
      </c>
      <c r="F38" s="12">
        <v>37100</v>
      </c>
      <c r="G38" s="12">
        <v>0</v>
      </c>
      <c r="H38" s="12" t="s">
        <v>174</v>
      </c>
      <c r="I38" s="12">
        <v>0</v>
      </c>
      <c r="J38" s="12"/>
      <c r="K38" s="12"/>
      <c r="L38" s="12"/>
      <c r="M38" s="12"/>
      <c r="N38" s="12"/>
      <c r="O38" s="12"/>
      <c r="P38" s="12"/>
      <c r="Q38" s="12"/>
      <c r="R38" s="12" t="s">
        <v>565</v>
      </c>
      <c r="S38" s="12">
        <v>607025848</v>
      </c>
      <c r="T38" s="12" t="s">
        <v>879</v>
      </c>
      <c r="U38" s="12" t="s">
        <v>880</v>
      </c>
      <c r="V38" s="12"/>
      <c r="W38" s="12" t="s">
        <v>568</v>
      </c>
      <c r="X38" s="12" t="s">
        <v>180</v>
      </c>
      <c r="Y38" s="12">
        <v>89701</v>
      </c>
      <c r="Z38" s="12"/>
      <c r="AA38" s="12"/>
      <c r="AB38" s="12" t="s">
        <v>881</v>
      </c>
      <c r="AC38" s="12" t="s">
        <v>920</v>
      </c>
      <c r="AD38" s="12" t="s">
        <v>921</v>
      </c>
      <c r="AE38" s="12" t="s">
        <v>922</v>
      </c>
      <c r="AF38" s="12" t="s">
        <v>923</v>
      </c>
      <c r="AG38" s="12" t="s">
        <v>924</v>
      </c>
      <c r="AH38" s="12" t="s">
        <v>921</v>
      </c>
      <c r="AI38" s="12" t="s">
        <v>922</v>
      </c>
      <c r="AJ38" s="12" t="s">
        <v>925</v>
      </c>
      <c r="AK38" s="12" t="s">
        <v>924</v>
      </c>
      <c r="AL38" s="12"/>
      <c r="AM38" s="12"/>
      <c r="AN38" s="12"/>
      <c r="AO38" s="12"/>
      <c r="AP38" s="12"/>
      <c r="AQ38" s="12"/>
      <c r="AR38" s="12"/>
      <c r="AS38" s="12" t="s">
        <v>926</v>
      </c>
      <c r="AT38" s="12" t="s">
        <v>190</v>
      </c>
      <c r="AU38" s="12" t="s">
        <v>191</v>
      </c>
      <c r="AV38" s="12" t="s">
        <v>191</v>
      </c>
      <c r="AW38" s="12" t="s">
        <v>191</v>
      </c>
      <c r="AX38" s="12" t="s">
        <v>193</v>
      </c>
      <c r="AY38" s="12" t="s">
        <v>194</v>
      </c>
      <c r="AZ38" s="12" t="s">
        <v>195</v>
      </c>
      <c r="BA38" s="12" t="s">
        <v>194</v>
      </c>
      <c r="BB38" s="12" t="s">
        <v>196</v>
      </c>
      <c r="BC38" s="12" t="s">
        <v>197</v>
      </c>
      <c r="BD38" s="12" t="s">
        <v>919</v>
      </c>
      <c r="BE38" s="12" t="s">
        <v>284</v>
      </c>
      <c r="BF38" s="12" t="s">
        <v>894</v>
      </c>
      <c r="BG38" s="12" t="s">
        <v>240</v>
      </c>
      <c r="BH38" s="12" t="s">
        <v>895</v>
      </c>
      <c r="BI38" s="12" t="s">
        <v>318</v>
      </c>
      <c r="BJ38" s="12" t="s">
        <v>203</v>
      </c>
      <c r="BK38" s="15" t="s">
        <v>927</v>
      </c>
      <c r="BL38" s="12" t="s">
        <v>928</v>
      </c>
      <c r="BM38" s="12" t="s">
        <v>929</v>
      </c>
      <c r="BN38" s="12" t="s">
        <v>930</v>
      </c>
      <c r="BO38" s="12" t="s">
        <v>931</v>
      </c>
      <c r="BP38" s="12" t="s">
        <v>932</v>
      </c>
      <c r="BQ38" s="18">
        <v>0</v>
      </c>
      <c r="BR38" s="12" t="s">
        <v>933</v>
      </c>
      <c r="BS38" s="12" t="s">
        <v>934</v>
      </c>
      <c r="BT38" s="12">
        <v>89701</v>
      </c>
      <c r="BU38" s="12" t="s">
        <v>296</v>
      </c>
      <c r="BV38" s="12" t="s">
        <v>191</v>
      </c>
      <c r="BW38" s="12" t="s">
        <v>191</v>
      </c>
      <c r="BX38" s="12" t="s">
        <v>190</v>
      </c>
      <c r="BY38" s="12" t="s">
        <v>289</v>
      </c>
      <c r="BZ38" s="12" t="s">
        <v>289</v>
      </c>
      <c r="CA38" s="12" t="s">
        <v>213</v>
      </c>
      <c r="CB38" s="15" t="s">
        <v>935</v>
      </c>
      <c r="CC38" s="12" t="s">
        <v>738</v>
      </c>
      <c r="CD38" s="15" t="s">
        <v>936</v>
      </c>
      <c r="CE38" s="12" t="s">
        <v>219</v>
      </c>
      <c r="CF38" s="12">
        <v>0</v>
      </c>
      <c r="CG38" s="12">
        <v>0</v>
      </c>
      <c r="CH38" s="12">
        <v>0</v>
      </c>
      <c r="CI38" s="12"/>
      <c r="CJ38" s="12"/>
      <c r="CK38" s="12" t="s">
        <v>937</v>
      </c>
      <c r="CL38" s="12"/>
      <c r="CM38" s="12">
        <v>6200</v>
      </c>
      <c r="CN38" s="12">
        <v>14900</v>
      </c>
      <c r="CO38" s="12"/>
      <c r="CP38" s="12">
        <v>16000</v>
      </c>
      <c r="CQ38" s="12"/>
      <c r="CR38" s="12"/>
      <c r="CS38" s="12"/>
      <c r="CT38" s="12"/>
      <c r="CU38" s="12"/>
      <c r="CV38" s="12"/>
      <c r="CW38" s="12"/>
      <c r="CX38" s="12"/>
      <c r="CY38" s="12"/>
      <c r="CZ38" s="12"/>
      <c r="DA38" s="12"/>
      <c r="DB38" s="12"/>
      <c r="DC38" s="12"/>
      <c r="DD38" s="12"/>
      <c r="DE38" s="12"/>
      <c r="DF38" s="12"/>
      <c r="DG38" s="12"/>
      <c r="DH38" s="12"/>
      <c r="DI38" s="12"/>
      <c r="DJ38" s="12"/>
      <c r="DK38" s="12"/>
      <c r="DL38" s="12"/>
      <c r="DM38" s="12"/>
      <c r="DN38" s="12"/>
      <c r="DO38" s="12"/>
      <c r="DP38" s="12"/>
      <c r="DQ38" s="12"/>
      <c r="DR38" s="12"/>
      <c r="DS38" s="12"/>
      <c r="DT38" s="12"/>
      <c r="DU38" s="12"/>
      <c r="DV38" s="12"/>
      <c r="DW38" s="12"/>
      <c r="DX38" s="12"/>
      <c r="DY38" s="12"/>
      <c r="DZ38" s="12"/>
      <c r="EA38" s="12"/>
      <c r="EB38" s="12"/>
      <c r="EC38" s="12"/>
      <c r="ED38" s="12"/>
      <c r="EE38" s="12"/>
      <c r="EF38" s="12"/>
      <c r="EG38" s="12"/>
      <c r="EH38" s="12"/>
      <c r="EI38" s="12"/>
      <c r="EJ38" s="12"/>
      <c r="EK38" s="12"/>
      <c r="EL38" s="12"/>
      <c r="EM38" s="12" t="s">
        <v>219</v>
      </c>
      <c r="EN38" s="12"/>
      <c r="EO38" s="12"/>
      <c r="EP38" s="12"/>
      <c r="EQ38" s="12"/>
      <c r="ER38" s="12"/>
      <c r="ES38" s="12"/>
      <c r="ET38" s="12"/>
      <c r="EU38" s="12"/>
      <c r="EV38" s="12"/>
      <c r="EW38" s="12"/>
      <c r="EX38" s="12"/>
      <c r="EY38" s="12"/>
      <c r="EZ38" s="12"/>
      <c r="FA38" s="12"/>
      <c r="FB38" s="12"/>
      <c r="FC38" s="12"/>
      <c r="FD38" s="12"/>
      <c r="FE38" s="12"/>
      <c r="FF38" s="12"/>
      <c r="FG38" s="12"/>
      <c r="FH38" s="12"/>
      <c r="FI38" s="12"/>
      <c r="FJ38" s="12"/>
      <c r="FK38" s="12"/>
      <c r="FL38" s="12"/>
      <c r="FM38" s="12"/>
      <c r="FN38" s="12"/>
      <c r="FO38" s="12"/>
      <c r="FP38" s="12"/>
      <c r="FQ38" s="12"/>
      <c r="FR38" s="12"/>
      <c r="FS38" s="12"/>
      <c r="FT38" s="12"/>
      <c r="FU38" s="12"/>
      <c r="FV38" s="12"/>
      <c r="FW38" s="12"/>
      <c r="FX38" s="12"/>
      <c r="FY38" s="12"/>
      <c r="FZ38" s="12"/>
      <c r="GA38" s="12"/>
      <c r="GB38" s="12"/>
      <c r="GC38" s="12"/>
      <c r="GD38" s="12"/>
      <c r="GE38" s="12"/>
      <c r="GF38" s="12"/>
      <c r="GG38" s="12"/>
      <c r="GH38" s="12"/>
      <c r="GI38" s="12"/>
      <c r="GJ38" s="12"/>
      <c r="GK38" s="12"/>
      <c r="GL38" s="12"/>
      <c r="GM38" s="12"/>
      <c r="GN38" s="12"/>
      <c r="GO38" s="12"/>
      <c r="GP38" s="12"/>
      <c r="GQ38" s="12"/>
      <c r="GR38" s="12"/>
      <c r="GS38" s="12"/>
      <c r="GT38" s="12"/>
      <c r="GU38" s="12" t="s">
        <v>938</v>
      </c>
      <c r="GV38" s="12"/>
      <c r="GW38" s="12"/>
      <c r="GX38" s="12"/>
      <c r="GY38" s="12"/>
      <c r="GZ38" s="12"/>
      <c r="HA38" s="12"/>
      <c r="HB38" s="12"/>
      <c r="HC38" s="12"/>
      <c r="HD38" s="12"/>
      <c r="HE38" s="12"/>
      <c r="HF38" s="12"/>
      <c r="HG38" s="12"/>
      <c r="HH38" s="12"/>
      <c r="HI38" s="12"/>
      <c r="HJ38" s="12"/>
      <c r="HK38" s="12"/>
      <c r="HL38" s="12"/>
      <c r="HM38" s="12"/>
      <c r="HN38" s="12"/>
      <c r="HO38" s="12"/>
      <c r="HP38" s="12"/>
      <c r="HQ38" s="12"/>
      <c r="HR38" s="12"/>
      <c r="HS38" s="12"/>
      <c r="HT38" s="12"/>
      <c r="HU38" s="12"/>
      <c r="HV38" s="12"/>
      <c r="HW38" s="12"/>
      <c r="HX38" s="12"/>
      <c r="HY38" s="12"/>
      <c r="HZ38" s="12"/>
      <c r="IA38" s="12"/>
      <c r="IB38" s="12"/>
      <c r="IC38" s="12"/>
      <c r="ID38" s="12"/>
      <c r="IE38" s="12"/>
      <c r="IF38" s="12"/>
      <c r="IG38" s="12"/>
      <c r="IH38" s="12"/>
      <c r="II38" s="12"/>
      <c r="IJ38" s="12"/>
      <c r="IK38" s="12"/>
      <c r="IL38" s="12"/>
      <c r="IM38" s="12"/>
      <c r="IN38" s="12"/>
      <c r="IO38" s="12"/>
      <c r="IP38" s="12"/>
      <c r="IQ38" s="12"/>
      <c r="IR38" s="12"/>
      <c r="IS38" s="12"/>
      <c r="IT38" s="12"/>
      <c r="IU38" s="12"/>
      <c r="IV38" s="12"/>
      <c r="IW38" s="12"/>
      <c r="IX38" s="12"/>
      <c r="IY38" s="22">
        <v>44284.656608796293</v>
      </c>
      <c r="IZ38" s="12" t="s">
        <v>939</v>
      </c>
      <c r="JA38" s="12"/>
      <c r="JB38" s="12"/>
      <c r="JC38" s="12"/>
      <c r="JD38" s="12"/>
      <c r="JE38" s="12"/>
      <c r="JF38" s="12"/>
      <c r="JG38" s="12"/>
      <c r="JH38" s="12"/>
      <c r="JI38" s="12"/>
      <c r="JJ38" s="12"/>
      <c r="JK38" s="12"/>
      <c r="JL38" s="12"/>
      <c r="JM38" s="12"/>
      <c r="JN38" s="12"/>
      <c r="JO38" s="12"/>
      <c r="JP38" s="12"/>
      <c r="JQ38" s="12"/>
      <c r="JR38" s="12"/>
      <c r="JS38" s="12"/>
      <c r="JT38" s="12"/>
      <c r="JU38" s="12"/>
      <c r="JV38" s="12"/>
      <c r="JW38" s="12"/>
      <c r="JX38" s="12"/>
      <c r="JY38" s="12"/>
      <c r="JZ38" s="12"/>
      <c r="KA38" s="12"/>
      <c r="KB38" s="12"/>
      <c r="KC38" s="12"/>
      <c r="KD38" s="12"/>
      <c r="KE38" s="12"/>
      <c r="KF38" s="12"/>
      <c r="KG38" s="12"/>
      <c r="KH38" s="12"/>
      <c r="KI38" s="12"/>
      <c r="KJ38" s="12"/>
      <c r="KK38" s="12"/>
      <c r="KL38" s="12"/>
      <c r="KM38" s="12"/>
      <c r="KN38" s="12"/>
      <c r="KO38" s="12"/>
      <c r="KP38" s="12"/>
    </row>
    <row r="39" spans="1:302" ht="25.15" customHeight="1" x14ac:dyDescent="0.25">
      <c r="A39" s="12">
        <v>3295</v>
      </c>
      <c r="B39" s="12">
        <v>347186</v>
      </c>
      <c r="C39" s="12"/>
      <c r="D39" s="12"/>
      <c r="E39" s="12" t="s">
        <v>940</v>
      </c>
      <c r="F39" s="12">
        <v>190500</v>
      </c>
      <c r="G39" s="12">
        <v>0</v>
      </c>
      <c r="H39" s="12" t="s">
        <v>174</v>
      </c>
      <c r="I39" s="12">
        <v>0</v>
      </c>
      <c r="J39" s="12"/>
      <c r="K39" s="12"/>
      <c r="L39" s="12"/>
      <c r="M39" s="12"/>
      <c r="N39" s="12"/>
      <c r="O39" s="12"/>
      <c r="P39" s="12"/>
      <c r="Q39" s="12"/>
      <c r="R39" s="12" t="s">
        <v>565</v>
      </c>
      <c r="S39" s="12">
        <v>607025848</v>
      </c>
      <c r="T39" s="12" t="s">
        <v>879</v>
      </c>
      <c r="U39" s="12" t="s">
        <v>880</v>
      </c>
      <c r="V39" s="12"/>
      <c r="W39" s="12" t="s">
        <v>568</v>
      </c>
      <c r="X39" s="12" t="s">
        <v>180</v>
      </c>
      <c r="Y39" s="12">
        <v>89701</v>
      </c>
      <c r="Z39" s="12"/>
      <c r="AA39" s="12"/>
      <c r="AB39" s="12" t="s">
        <v>881</v>
      </c>
      <c r="AC39" s="12" t="s">
        <v>920</v>
      </c>
      <c r="AD39" s="12" t="s">
        <v>921</v>
      </c>
      <c r="AE39" s="12" t="s">
        <v>922</v>
      </c>
      <c r="AF39" s="12" t="s">
        <v>923</v>
      </c>
      <c r="AG39" s="12" t="s">
        <v>924</v>
      </c>
      <c r="AH39" s="12" t="s">
        <v>921</v>
      </c>
      <c r="AI39" s="12" t="s">
        <v>922</v>
      </c>
      <c r="AJ39" s="12" t="s">
        <v>925</v>
      </c>
      <c r="AK39" s="12" t="s">
        <v>924</v>
      </c>
      <c r="AL39" s="12"/>
      <c r="AM39" s="12"/>
      <c r="AN39" s="12"/>
      <c r="AO39" s="12"/>
      <c r="AP39" s="12"/>
      <c r="AQ39" s="12"/>
      <c r="AR39" s="12"/>
      <c r="AS39" s="12"/>
      <c r="AT39" s="12" t="s">
        <v>190</v>
      </c>
      <c r="AU39" s="12" t="s">
        <v>191</v>
      </c>
      <c r="AV39" s="12" t="s">
        <v>191</v>
      </c>
      <c r="AW39" s="12" t="s">
        <v>191</v>
      </c>
      <c r="AX39" s="12" t="s">
        <v>193</v>
      </c>
      <c r="AY39" s="12" t="s">
        <v>194</v>
      </c>
      <c r="AZ39" s="12" t="s">
        <v>195</v>
      </c>
      <c r="BA39" s="12" t="s">
        <v>194</v>
      </c>
      <c r="BB39" s="12" t="s">
        <v>196</v>
      </c>
      <c r="BC39" s="12" t="s">
        <v>197</v>
      </c>
      <c r="BD39" s="12" t="s">
        <v>940</v>
      </c>
      <c r="BE39" s="12" t="s">
        <v>284</v>
      </c>
      <c r="BF39" s="12" t="s">
        <v>285</v>
      </c>
      <c r="BG39" s="12" t="s">
        <v>240</v>
      </c>
      <c r="BH39" s="12" t="s">
        <v>201</v>
      </c>
      <c r="BI39" s="12" t="s">
        <v>287</v>
      </c>
      <c r="BJ39" s="12" t="s">
        <v>203</v>
      </c>
      <c r="BK39" s="15" t="s">
        <v>941</v>
      </c>
      <c r="BL39" s="15" t="s">
        <v>942</v>
      </c>
      <c r="BM39" s="12" t="s">
        <v>943</v>
      </c>
      <c r="BN39" s="12" t="s">
        <v>944</v>
      </c>
      <c r="BO39" s="12" t="s">
        <v>945</v>
      </c>
      <c r="BP39" s="12" t="s">
        <v>946</v>
      </c>
      <c r="BQ39" s="18">
        <v>0</v>
      </c>
      <c r="BR39" s="12" t="s">
        <v>947</v>
      </c>
      <c r="BS39" s="12" t="s">
        <v>948</v>
      </c>
      <c r="BT39" s="12">
        <v>89701</v>
      </c>
      <c r="BU39" s="12" t="s">
        <v>296</v>
      </c>
      <c r="BV39" s="12" t="s">
        <v>191</v>
      </c>
      <c r="BW39" s="12" t="s">
        <v>191</v>
      </c>
      <c r="BX39" s="12" t="s">
        <v>190</v>
      </c>
      <c r="BY39" s="12" t="s">
        <v>949</v>
      </c>
      <c r="BZ39" s="12" t="s">
        <v>949</v>
      </c>
      <c r="CA39" s="12" t="s">
        <v>213</v>
      </c>
      <c r="CB39" s="15" t="s">
        <v>950</v>
      </c>
      <c r="CC39" s="12" t="s">
        <v>738</v>
      </c>
      <c r="CD39" s="15" t="s">
        <v>951</v>
      </c>
      <c r="CE39" s="12" t="s">
        <v>219</v>
      </c>
      <c r="CF39" s="12">
        <v>0</v>
      </c>
      <c r="CG39" s="12">
        <v>6650</v>
      </c>
      <c r="CH39" s="12">
        <v>183850</v>
      </c>
      <c r="CI39" s="12"/>
      <c r="CJ39" s="12"/>
      <c r="CK39" s="12"/>
      <c r="CL39" s="12"/>
      <c r="CM39" s="12"/>
      <c r="CN39" s="12"/>
      <c r="CO39" s="12"/>
      <c r="CP39" s="12"/>
      <c r="CQ39" s="12"/>
      <c r="CR39" s="12"/>
      <c r="CS39" s="12"/>
      <c r="CT39" s="12"/>
      <c r="CU39" s="12"/>
      <c r="CV39" s="12"/>
      <c r="CW39" s="12"/>
      <c r="CX39" s="12"/>
      <c r="CY39" s="12"/>
      <c r="CZ39" s="12"/>
      <c r="DA39" s="12"/>
      <c r="DB39" s="12"/>
      <c r="DC39" s="12"/>
      <c r="DD39" s="12"/>
      <c r="DE39" s="12"/>
      <c r="DF39" s="12"/>
      <c r="DG39" s="12"/>
      <c r="DH39" s="12"/>
      <c r="DI39" s="12"/>
      <c r="DJ39" s="12"/>
      <c r="DK39" s="12"/>
      <c r="DL39" s="12"/>
      <c r="DM39" s="12"/>
      <c r="DN39" s="12"/>
      <c r="DO39" s="12"/>
      <c r="DP39" s="12"/>
      <c r="DQ39" s="12"/>
      <c r="DR39" s="12"/>
      <c r="DS39" s="12"/>
      <c r="DT39" s="12"/>
      <c r="DU39" s="12"/>
      <c r="DV39" s="12"/>
      <c r="DW39" s="12"/>
      <c r="DX39" s="12"/>
      <c r="DY39" s="12"/>
      <c r="DZ39" s="12"/>
      <c r="EA39" s="12"/>
      <c r="EB39" s="12"/>
      <c r="EC39" s="12"/>
      <c r="ED39" s="12"/>
      <c r="EE39" s="12"/>
      <c r="EF39" s="12"/>
      <c r="EG39" s="12"/>
      <c r="EH39" s="12"/>
      <c r="EI39" s="12"/>
      <c r="EJ39" s="12"/>
      <c r="EK39" s="12"/>
      <c r="EL39" s="12"/>
      <c r="EM39" s="12" t="s">
        <v>219</v>
      </c>
      <c r="EN39" s="12"/>
      <c r="EO39" s="12"/>
      <c r="EP39" s="12"/>
      <c r="EQ39" s="12"/>
      <c r="ER39" s="12"/>
      <c r="ES39" s="12"/>
      <c r="ET39" s="12"/>
      <c r="EU39" s="12"/>
      <c r="EV39" s="12"/>
      <c r="EW39" s="12"/>
      <c r="EX39" s="12"/>
      <c r="EY39" s="12"/>
      <c r="EZ39" s="12"/>
      <c r="FA39" s="12"/>
      <c r="FB39" s="12"/>
      <c r="FC39" s="12"/>
      <c r="FD39" s="12"/>
      <c r="FE39" s="12"/>
      <c r="FF39" s="12"/>
      <c r="FG39" s="12"/>
      <c r="FH39" s="12"/>
      <c r="FI39" s="12"/>
      <c r="FJ39" s="12"/>
      <c r="FK39" s="12"/>
      <c r="FL39" s="12"/>
      <c r="FM39" s="12"/>
      <c r="FN39" s="12"/>
      <c r="FO39" s="12"/>
      <c r="FP39" s="12"/>
      <c r="FQ39" s="12"/>
      <c r="FR39" s="12"/>
      <c r="FS39" s="12"/>
      <c r="FT39" s="12"/>
      <c r="FU39" s="12"/>
      <c r="FV39" s="12"/>
      <c r="FW39" s="12"/>
      <c r="FX39" s="12"/>
      <c r="FY39" s="12"/>
      <c r="FZ39" s="12"/>
      <c r="GA39" s="12"/>
      <c r="GB39" s="12"/>
      <c r="GC39" s="12"/>
      <c r="GD39" s="12"/>
      <c r="GE39" s="12"/>
      <c r="GF39" s="12"/>
      <c r="GG39" s="12"/>
      <c r="GH39" s="12"/>
      <c r="GI39" s="12"/>
      <c r="GJ39" s="12"/>
      <c r="GK39" s="12"/>
      <c r="GL39" s="12"/>
      <c r="GM39" s="12"/>
      <c r="GN39" s="12"/>
      <c r="GO39" s="12"/>
      <c r="GP39" s="12"/>
      <c r="GQ39" s="12"/>
      <c r="GR39" s="12"/>
      <c r="GS39" s="12"/>
      <c r="GT39" s="12"/>
      <c r="GU39" s="12" t="s">
        <v>952</v>
      </c>
      <c r="GV39" s="12"/>
      <c r="GW39" s="12"/>
      <c r="GX39" s="12"/>
      <c r="GY39" s="12"/>
      <c r="GZ39" s="12"/>
      <c r="HA39" s="12"/>
      <c r="HB39" s="12"/>
      <c r="HC39" s="12"/>
      <c r="HD39" s="12"/>
      <c r="HE39" s="12"/>
      <c r="HF39" s="12"/>
      <c r="HG39" s="12"/>
      <c r="HH39" s="12"/>
      <c r="HI39" s="12"/>
      <c r="HJ39" s="12"/>
      <c r="HK39" s="12"/>
      <c r="HL39" s="12"/>
      <c r="HM39" s="12"/>
      <c r="HN39" s="12"/>
      <c r="HO39" s="12"/>
      <c r="HP39" s="12"/>
      <c r="HQ39" s="12"/>
      <c r="HR39" s="12"/>
      <c r="HS39" s="12"/>
      <c r="HT39" s="12"/>
      <c r="HU39" s="12"/>
      <c r="HV39" s="12"/>
      <c r="HW39" s="12"/>
      <c r="HX39" s="12"/>
      <c r="HY39" s="12"/>
      <c r="HZ39" s="12"/>
      <c r="IA39" s="12"/>
      <c r="IB39" s="12"/>
      <c r="IC39" s="12"/>
      <c r="ID39" s="12"/>
      <c r="IE39" s="12"/>
      <c r="IF39" s="12"/>
      <c r="IG39" s="12"/>
      <c r="IH39" s="12"/>
      <c r="II39" s="12"/>
      <c r="IJ39" s="12"/>
      <c r="IK39" s="12"/>
      <c r="IL39" s="12"/>
      <c r="IM39" s="12"/>
      <c r="IN39" s="12"/>
      <c r="IO39" s="12"/>
      <c r="IP39" s="12"/>
      <c r="IQ39" s="12"/>
      <c r="IR39" s="12"/>
      <c r="IS39" s="12"/>
      <c r="IT39" s="12"/>
      <c r="IU39" s="12"/>
      <c r="IV39" s="12"/>
      <c r="IW39" s="12"/>
      <c r="IX39" s="12"/>
      <c r="IY39" s="22">
        <v>44284.657800925925</v>
      </c>
      <c r="IZ39" s="12" t="s">
        <v>953</v>
      </c>
      <c r="JA39" s="12"/>
      <c r="JB39" s="12"/>
      <c r="JC39" s="12"/>
      <c r="JD39" s="12"/>
      <c r="JE39" s="12"/>
      <c r="JF39" s="12"/>
      <c r="JG39" s="12"/>
      <c r="JH39" s="12"/>
      <c r="JI39" s="12"/>
      <c r="JJ39" s="12"/>
      <c r="JK39" s="12"/>
      <c r="JL39" s="12"/>
      <c r="JM39" s="12"/>
      <c r="JN39" s="12"/>
      <c r="JO39" s="12"/>
      <c r="JP39" s="12"/>
      <c r="JQ39" s="12"/>
      <c r="JR39" s="12"/>
      <c r="JS39" s="12"/>
      <c r="JT39" s="12"/>
      <c r="JU39" s="12"/>
      <c r="JV39" s="12"/>
      <c r="JW39" s="12"/>
      <c r="JX39" s="12"/>
      <c r="JY39" s="12"/>
      <c r="JZ39" s="12"/>
      <c r="KA39" s="12"/>
      <c r="KB39" s="12"/>
      <c r="KC39" s="12"/>
      <c r="KD39" s="12"/>
      <c r="KE39" s="12"/>
      <c r="KF39" s="12"/>
      <c r="KG39" s="12"/>
      <c r="KH39" s="12"/>
      <c r="KI39" s="12"/>
      <c r="KJ39" s="12"/>
      <c r="KK39" s="12"/>
      <c r="KL39" s="12"/>
      <c r="KM39" s="12"/>
      <c r="KN39" s="12"/>
      <c r="KO39" s="12"/>
      <c r="KP39" s="12"/>
    </row>
    <row r="40" spans="1:302" ht="25.15" customHeight="1" x14ac:dyDescent="0.25">
      <c r="A40" s="12">
        <v>3295</v>
      </c>
      <c r="B40" s="12">
        <v>346384</v>
      </c>
      <c r="C40" s="12"/>
      <c r="D40" s="12" t="s">
        <v>469</v>
      </c>
      <c r="E40" s="12" t="s">
        <v>171</v>
      </c>
      <c r="F40" s="12">
        <v>38776</v>
      </c>
      <c r="G40" s="12">
        <v>0</v>
      </c>
      <c r="H40" s="12" t="s">
        <v>174</v>
      </c>
      <c r="I40" s="12">
        <v>0</v>
      </c>
      <c r="J40" s="12"/>
      <c r="K40" s="12"/>
      <c r="L40" s="12"/>
      <c r="M40" s="12"/>
      <c r="N40" s="12"/>
      <c r="O40" s="12"/>
      <c r="P40" s="12"/>
      <c r="Q40" s="12"/>
      <c r="R40" s="12" t="s">
        <v>565</v>
      </c>
      <c r="S40" s="12">
        <v>607025848</v>
      </c>
      <c r="T40" s="12" t="s">
        <v>879</v>
      </c>
      <c r="U40" s="12" t="s">
        <v>880</v>
      </c>
      <c r="V40" s="12"/>
      <c r="W40" s="12" t="s">
        <v>568</v>
      </c>
      <c r="X40" s="12" t="s">
        <v>180</v>
      </c>
      <c r="Y40" s="12">
        <v>89701</v>
      </c>
      <c r="Z40" s="12"/>
      <c r="AA40" s="12"/>
      <c r="AB40" s="12" t="s">
        <v>881</v>
      </c>
      <c r="AC40" s="12" t="s">
        <v>920</v>
      </c>
      <c r="AD40" s="12" t="s">
        <v>921</v>
      </c>
      <c r="AE40" s="12" t="s">
        <v>922</v>
      </c>
      <c r="AF40" s="12" t="s">
        <v>923</v>
      </c>
      <c r="AG40" s="12" t="s">
        <v>924</v>
      </c>
      <c r="AH40" s="12" t="s">
        <v>921</v>
      </c>
      <c r="AI40" s="12" t="s">
        <v>922</v>
      </c>
      <c r="AJ40" s="12" t="s">
        <v>925</v>
      </c>
      <c r="AK40" s="12" t="s">
        <v>924</v>
      </c>
      <c r="AL40" s="12"/>
      <c r="AM40" s="12"/>
      <c r="AN40" s="12"/>
      <c r="AO40" s="12"/>
      <c r="AP40" s="12"/>
      <c r="AQ40" s="12"/>
      <c r="AR40" s="12"/>
      <c r="AS40" s="12"/>
      <c r="AT40" s="12" t="s">
        <v>190</v>
      </c>
      <c r="AU40" s="12" t="s">
        <v>191</v>
      </c>
      <c r="AV40" s="12" t="s">
        <v>191</v>
      </c>
      <c r="AW40" s="12" t="s">
        <v>191</v>
      </c>
      <c r="AX40" s="12" t="s">
        <v>193</v>
      </c>
      <c r="AY40" s="12" t="s">
        <v>194</v>
      </c>
      <c r="AZ40" s="12" t="s">
        <v>195</v>
      </c>
      <c r="BA40" s="12" t="s">
        <v>194</v>
      </c>
      <c r="BB40" s="12" t="s">
        <v>196</v>
      </c>
      <c r="BC40" s="12" t="s">
        <v>197</v>
      </c>
      <c r="BD40" s="12" t="s">
        <v>171</v>
      </c>
      <c r="BE40" s="12" t="s">
        <v>284</v>
      </c>
      <c r="BF40" s="12" t="s">
        <v>954</v>
      </c>
      <c r="BG40" s="12" t="s">
        <v>240</v>
      </c>
      <c r="BH40" s="12" t="s">
        <v>895</v>
      </c>
      <c r="BI40" s="12" t="s">
        <v>318</v>
      </c>
      <c r="BJ40" s="12" t="s">
        <v>203</v>
      </c>
      <c r="BK40" s="15" t="s">
        <v>955</v>
      </c>
      <c r="BL40" s="15" t="s">
        <v>956</v>
      </c>
      <c r="BM40" s="12" t="s">
        <v>957</v>
      </c>
      <c r="BN40" s="12" t="s">
        <v>958</v>
      </c>
      <c r="BO40" s="12" t="s">
        <v>957</v>
      </c>
      <c r="BP40" s="12" t="s">
        <v>959</v>
      </c>
      <c r="BQ40" s="18">
        <v>0</v>
      </c>
      <c r="BR40" s="15" t="s">
        <v>960</v>
      </c>
      <c r="BS40" s="12" t="s">
        <v>961</v>
      </c>
      <c r="BT40" s="12">
        <v>89701</v>
      </c>
      <c r="BU40" s="12" t="s">
        <v>296</v>
      </c>
      <c r="BV40" s="12" t="s">
        <v>191</v>
      </c>
      <c r="BW40" s="12" t="s">
        <v>191</v>
      </c>
      <c r="BX40" s="12" t="s">
        <v>190</v>
      </c>
      <c r="BY40" s="12" t="s">
        <v>962</v>
      </c>
      <c r="BZ40" s="12" t="s">
        <v>289</v>
      </c>
      <c r="CA40" s="12" t="s">
        <v>213</v>
      </c>
      <c r="CB40" s="15" t="s">
        <v>963</v>
      </c>
      <c r="CC40" s="12" t="s">
        <v>298</v>
      </c>
      <c r="CD40" s="15" t="s">
        <v>964</v>
      </c>
      <c r="CE40" s="12" t="s">
        <v>219</v>
      </c>
      <c r="CF40" s="12">
        <v>25436</v>
      </c>
      <c r="CG40" s="12">
        <v>12120</v>
      </c>
      <c r="CH40" s="12">
        <v>1220</v>
      </c>
      <c r="CI40" s="12"/>
      <c r="CJ40" s="12"/>
      <c r="CK40" s="12"/>
      <c r="CL40" s="12"/>
      <c r="CM40" s="12"/>
      <c r="CN40" s="12"/>
      <c r="CO40" s="12"/>
      <c r="CP40" s="12"/>
      <c r="CQ40" s="12"/>
      <c r="CR40" s="12"/>
      <c r="CS40" s="12"/>
      <c r="CT40" s="12"/>
      <c r="CU40" s="12"/>
      <c r="CV40" s="12"/>
      <c r="CW40" s="12"/>
      <c r="CX40" s="12"/>
      <c r="CY40" s="12"/>
      <c r="CZ40" s="12"/>
      <c r="DA40" s="12"/>
      <c r="DB40" s="12"/>
      <c r="DC40" s="12"/>
      <c r="DD40" s="12"/>
      <c r="DE40" s="12"/>
      <c r="DF40" s="12"/>
      <c r="DG40" s="12"/>
      <c r="DH40" s="12"/>
      <c r="DI40" s="12"/>
      <c r="DJ40" s="12"/>
      <c r="DK40" s="12"/>
      <c r="DL40" s="12"/>
      <c r="DM40" s="12"/>
      <c r="DN40" s="12"/>
      <c r="DO40" s="12"/>
      <c r="DP40" s="12"/>
      <c r="DQ40" s="12"/>
      <c r="DR40" s="12"/>
      <c r="DS40" s="12"/>
      <c r="DT40" s="12"/>
      <c r="DU40" s="12"/>
      <c r="DV40" s="12"/>
      <c r="DW40" s="12"/>
      <c r="DX40" s="12"/>
      <c r="DY40" s="12"/>
      <c r="DZ40" s="12"/>
      <c r="EA40" s="12"/>
      <c r="EB40" s="12"/>
      <c r="EC40" s="12"/>
      <c r="ED40" s="12"/>
      <c r="EE40" s="12"/>
      <c r="EF40" s="12"/>
      <c r="EG40" s="12"/>
      <c r="EH40" s="12"/>
      <c r="EI40" s="12"/>
      <c r="EJ40" s="12"/>
      <c r="EK40" s="12"/>
      <c r="EL40" s="12"/>
      <c r="EM40" s="12" t="s">
        <v>219</v>
      </c>
      <c r="EN40" s="12"/>
      <c r="EO40" s="12"/>
      <c r="EP40" s="12"/>
      <c r="EQ40" s="12"/>
      <c r="ER40" s="12"/>
      <c r="ES40" s="12"/>
      <c r="ET40" s="12"/>
      <c r="EU40" s="12"/>
      <c r="EV40" s="12"/>
      <c r="EW40" s="12"/>
      <c r="EX40" s="12"/>
      <c r="EY40" s="12"/>
      <c r="EZ40" s="12"/>
      <c r="FA40" s="12"/>
      <c r="FB40" s="12"/>
      <c r="FC40" s="12"/>
      <c r="FD40" s="12"/>
      <c r="FE40" s="12"/>
      <c r="FF40" s="12"/>
      <c r="FG40" s="12"/>
      <c r="FH40" s="12"/>
      <c r="FI40" s="12"/>
      <c r="FJ40" s="12"/>
      <c r="FK40" s="12"/>
      <c r="FL40" s="12"/>
      <c r="FM40" s="12"/>
      <c r="FN40" s="12"/>
      <c r="FO40" s="12"/>
      <c r="FP40" s="12"/>
      <c r="FQ40" s="12"/>
      <c r="FR40" s="12"/>
      <c r="FS40" s="12"/>
      <c r="FT40" s="12"/>
      <c r="FU40" s="12"/>
      <c r="FV40" s="12"/>
      <c r="FW40" s="12"/>
      <c r="FX40" s="12"/>
      <c r="FY40" s="12"/>
      <c r="FZ40" s="12"/>
      <c r="GA40" s="12"/>
      <c r="GB40" s="12"/>
      <c r="GC40" s="12"/>
      <c r="GD40" s="12"/>
      <c r="GE40" s="12"/>
      <c r="GF40" s="12"/>
      <c r="GG40" s="12"/>
      <c r="GH40" s="12"/>
      <c r="GI40" s="12"/>
      <c r="GJ40" s="12"/>
      <c r="GK40" s="12"/>
      <c r="GL40" s="12"/>
      <c r="GM40" s="12"/>
      <c r="GN40" s="12"/>
      <c r="GO40" s="12"/>
      <c r="GP40" s="12"/>
      <c r="GQ40" s="12"/>
      <c r="GR40" s="12"/>
      <c r="GS40" s="12"/>
      <c r="GT40" s="12"/>
      <c r="GU40" s="12" t="s">
        <v>965</v>
      </c>
      <c r="GV40" s="12"/>
      <c r="GW40" s="12"/>
      <c r="GX40" s="12"/>
      <c r="GY40" s="12"/>
      <c r="GZ40" s="12"/>
      <c r="HA40" s="12"/>
      <c r="HB40" s="12"/>
      <c r="HC40" s="12"/>
      <c r="HD40" s="12"/>
      <c r="HE40" s="12"/>
      <c r="HF40" s="12"/>
      <c r="HG40" s="12"/>
      <c r="HH40" s="12"/>
      <c r="HI40" s="12"/>
      <c r="HJ40" s="12"/>
      <c r="HK40" s="12"/>
      <c r="HL40" s="12"/>
      <c r="HM40" s="12"/>
      <c r="HN40" s="12"/>
      <c r="HO40" s="12"/>
      <c r="HP40" s="12"/>
      <c r="HQ40" s="12"/>
      <c r="HR40" s="12"/>
      <c r="HS40" s="12"/>
      <c r="HT40" s="12"/>
      <c r="HU40" s="12"/>
      <c r="HV40" s="12"/>
      <c r="HW40" s="12"/>
      <c r="HX40" s="12"/>
      <c r="HY40" s="12"/>
      <c r="HZ40" s="12"/>
      <c r="IA40" s="12"/>
      <c r="IB40" s="12"/>
      <c r="IC40" s="12"/>
      <c r="ID40" s="12"/>
      <c r="IE40" s="12"/>
      <c r="IF40" s="12"/>
      <c r="IG40" s="12"/>
      <c r="IH40" s="12"/>
      <c r="II40" s="12"/>
      <c r="IJ40" s="12"/>
      <c r="IK40" s="12"/>
      <c r="IL40" s="12"/>
      <c r="IM40" s="12"/>
      <c r="IN40" s="12"/>
      <c r="IO40" s="12"/>
      <c r="IP40" s="12"/>
      <c r="IQ40" s="12"/>
      <c r="IR40" s="12"/>
      <c r="IS40" s="12"/>
      <c r="IT40" s="12"/>
      <c r="IU40" s="12"/>
      <c r="IV40" s="12"/>
      <c r="IW40" s="12"/>
      <c r="IX40" s="12"/>
      <c r="IY40" s="22">
        <v>44284.654039351852</v>
      </c>
      <c r="IZ40" s="12" t="s">
        <v>966</v>
      </c>
      <c r="JA40" s="12"/>
      <c r="JB40" s="12"/>
      <c r="JC40" s="12"/>
      <c r="JD40" s="12"/>
      <c r="JE40" s="12"/>
      <c r="JF40" s="12"/>
      <c r="JG40" s="12"/>
      <c r="JH40" s="12"/>
      <c r="JI40" s="12"/>
      <c r="JJ40" s="12"/>
      <c r="JK40" s="12"/>
      <c r="JL40" s="12"/>
      <c r="JM40" s="12"/>
      <c r="JN40" s="12"/>
      <c r="JO40" s="12"/>
      <c r="JP40" s="12"/>
      <c r="JQ40" s="12"/>
      <c r="JR40" s="12"/>
      <c r="JS40" s="12"/>
      <c r="JT40" s="12"/>
      <c r="JU40" s="12"/>
      <c r="JV40" s="12"/>
      <c r="JW40" s="12"/>
      <c r="JX40" s="12"/>
      <c r="JY40" s="12"/>
      <c r="JZ40" s="12"/>
      <c r="KA40" s="12"/>
      <c r="KB40" s="12"/>
      <c r="KC40" s="12"/>
      <c r="KD40" s="12"/>
      <c r="KE40" s="12"/>
      <c r="KF40" s="12"/>
      <c r="KG40" s="12"/>
      <c r="KH40" s="12"/>
      <c r="KI40" s="12"/>
      <c r="KJ40" s="12"/>
      <c r="KK40" s="12"/>
      <c r="KL40" s="12"/>
      <c r="KM40" s="12"/>
      <c r="KN40" s="12"/>
      <c r="KO40" s="12"/>
      <c r="KP40" s="12"/>
    </row>
    <row r="41" spans="1:302" ht="25.15" customHeight="1" x14ac:dyDescent="0.25">
      <c r="A41" s="12">
        <v>3295</v>
      </c>
      <c r="B41" s="12">
        <v>347567</v>
      </c>
      <c r="C41" s="12"/>
      <c r="D41" s="12"/>
      <c r="E41" s="12" t="s">
        <v>967</v>
      </c>
      <c r="F41" s="12">
        <v>28000</v>
      </c>
      <c r="G41" s="12">
        <v>0</v>
      </c>
      <c r="H41" s="12" t="s">
        <v>174</v>
      </c>
      <c r="I41" s="12">
        <v>0</v>
      </c>
      <c r="J41" s="12"/>
      <c r="K41" s="12"/>
      <c r="L41" s="12"/>
      <c r="M41" s="12"/>
      <c r="N41" s="12"/>
      <c r="O41" s="12"/>
      <c r="P41" s="12"/>
      <c r="Q41" s="12"/>
      <c r="R41" s="12" t="s">
        <v>565</v>
      </c>
      <c r="S41" s="12">
        <v>607025848</v>
      </c>
      <c r="T41" s="12" t="s">
        <v>879</v>
      </c>
      <c r="U41" s="12" t="s">
        <v>880</v>
      </c>
      <c r="V41" s="12"/>
      <c r="W41" s="12" t="s">
        <v>568</v>
      </c>
      <c r="X41" s="12" t="s">
        <v>180</v>
      </c>
      <c r="Y41" s="12">
        <v>89701</v>
      </c>
      <c r="Z41" s="12"/>
      <c r="AA41" s="12"/>
      <c r="AB41" s="12" t="s">
        <v>881</v>
      </c>
      <c r="AC41" s="12" t="s">
        <v>882</v>
      </c>
      <c r="AD41" s="12" t="s">
        <v>883</v>
      </c>
      <c r="AE41" s="12" t="s">
        <v>884</v>
      </c>
      <c r="AF41" s="12" t="s">
        <v>885</v>
      </c>
      <c r="AG41" s="12" t="s">
        <v>886</v>
      </c>
      <c r="AH41" s="12" t="s">
        <v>887</v>
      </c>
      <c r="AI41" s="12" t="s">
        <v>888</v>
      </c>
      <c r="AJ41" s="12" t="s">
        <v>889</v>
      </c>
      <c r="AK41" s="12" t="s">
        <v>890</v>
      </c>
      <c r="AL41" s="12"/>
      <c r="AM41" s="12"/>
      <c r="AN41" s="12"/>
      <c r="AO41" s="12"/>
      <c r="AP41" s="12"/>
      <c r="AQ41" s="12"/>
      <c r="AR41" s="12"/>
      <c r="AS41" s="12" t="s">
        <v>968</v>
      </c>
      <c r="AT41" s="12" t="s">
        <v>190</v>
      </c>
      <c r="AU41" s="12" t="s">
        <v>191</v>
      </c>
      <c r="AV41" s="12" t="s">
        <v>969</v>
      </c>
      <c r="AW41" s="12" t="s">
        <v>191</v>
      </c>
      <c r="AX41" s="12" t="s">
        <v>193</v>
      </c>
      <c r="AY41" s="12" t="s">
        <v>194</v>
      </c>
      <c r="AZ41" s="12" t="s">
        <v>195</v>
      </c>
      <c r="BA41" s="12" t="s">
        <v>194</v>
      </c>
      <c r="BB41" s="12" t="s">
        <v>196</v>
      </c>
      <c r="BC41" s="12" t="s">
        <v>237</v>
      </c>
      <c r="BD41" s="12" t="s">
        <v>970</v>
      </c>
      <c r="BE41" s="12" t="s">
        <v>284</v>
      </c>
      <c r="BF41" s="12" t="s">
        <v>894</v>
      </c>
      <c r="BG41" s="12" t="s">
        <v>240</v>
      </c>
      <c r="BH41" s="12" t="s">
        <v>201</v>
      </c>
      <c r="BI41" s="15" t="s">
        <v>971</v>
      </c>
      <c r="BJ41" s="12" t="s">
        <v>203</v>
      </c>
      <c r="BK41" s="15" t="s">
        <v>897</v>
      </c>
      <c r="BL41" s="15" t="s">
        <v>972</v>
      </c>
      <c r="BM41" s="15" t="s">
        <v>973</v>
      </c>
      <c r="BN41" s="15" t="s">
        <v>974</v>
      </c>
      <c r="BO41" s="15" t="s">
        <v>975</v>
      </c>
      <c r="BP41" s="15" t="s">
        <v>976</v>
      </c>
      <c r="BQ41" s="23">
        <v>0.25</v>
      </c>
      <c r="BR41" s="15" t="s">
        <v>977</v>
      </c>
      <c r="BS41" s="15" t="s">
        <v>978</v>
      </c>
      <c r="BT41" s="12">
        <v>89701</v>
      </c>
      <c r="BU41" s="12" t="s">
        <v>296</v>
      </c>
      <c r="BV41" s="12" t="s">
        <v>213</v>
      </c>
      <c r="BW41" s="12" t="s">
        <v>191</v>
      </c>
      <c r="BX41" s="12" t="s">
        <v>190</v>
      </c>
      <c r="BY41" s="12" t="s">
        <v>905</v>
      </c>
      <c r="BZ41" s="12" t="s">
        <v>905</v>
      </c>
      <c r="CA41" s="12" t="s">
        <v>449</v>
      </c>
      <c r="CB41" s="15" t="s">
        <v>979</v>
      </c>
      <c r="CC41" s="12" t="s">
        <v>980</v>
      </c>
      <c r="CD41" s="15" t="s">
        <v>981</v>
      </c>
      <c r="CE41" s="12" t="s">
        <v>219</v>
      </c>
      <c r="CF41" s="12"/>
      <c r="CG41" s="12"/>
      <c r="CH41" s="12"/>
      <c r="CI41" s="12">
        <v>28000</v>
      </c>
      <c r="CJ41" s="12"/>
      <c r="CK41" s="12"/>
      <c r="CL41" s="12"/>
      <c r="CM41" s="12"/>
      <c r="CN41" s="12"/>
      <c r="CO41" s="12"/>
      <c r="CP41" s="12"/>
      <c r="CQ41" s="12"/>
      <c r="CR41" s="12"/>
      <c r="CS41" s="12"/>
      <c r="CT41" s="12"/>
      <c r="CU41" s="12"/>
      <c r="CV41" s="12"/>
      <c r="CW41" s="12"/>
      <c r="CX41" s="12"/>
      <c r="CY41" s="12"/>
      <c r="CZ41" s="12"/>
      <c r="DA41" s="12"/>
      <c r="DB41" s="12"/>
      <c r="DC41" s="12"/>
      <c r="DD41" s="12"/>
      <c r="DE41" s="12"/>
      <c r="DF41" s="12"/>
      <c r="DG41" s="12"/>
      <c r="DH41" s="12"/>
      <c r="DI41" s="12"/>
      <c r="DJ41" s="12"/>
      <c r="DK41" s="12"/>
      <c r="DL41" s="12"/>
      <c r="DM41" s="12"/>
      <c r="DN41" s="12"/>
      <c r="DO41" s="12"/>
      <c r="DP41" s="12"/>
      <c r="DQ41" s="12"/>
      <c r="DR41" s="12"/>
      <c r="DS41" s="12"/>
      <c r="DT41" s="12"/>
      <c r="DU41" s="12"/>
      <c r="DV41" s="12"/>
      <c r="DW41" s="12"/>
      <c r="DX41" s="12"/>
      <c r="DY41" s="12"/>
      <c r="DZ41" s="12"/>
      <c r="EA41" s="12"/>
      <c r="EB41" s="12"/>
      <c r="EC41" s="12"/>
      <c r="ED41" s="12"/>
      <c r="EE41" s="12"/>
      <c r="EF41" s="12"/>
      <c r="EG41" s="12"/>
      <c r="EH41" s="12"/>
      <c r="EI41" s="12"/>
      <c r="EJ41" s="12"/>
      <c r="EK41" s="12"/>
      <c r="EL41" s="12"/>
      <c r="EM41" s="12" t="s">
        <v>219</v>
      </c>
      <c r="EN41" s="12"/>
      <c r="EO41" s="12"/>
      <c r="EP41" s="12"/>
      <c r="EQ41" s="12"/>
      <c r="ER41" s="12"/>
      <c r="ES41" s="12"/>
      <c r="ET41" s="12"/>
      <c r="EU41" s="12"/>
      <c r="EV41" s="12"/>
      <c r="EW41" s="12"/>
      <c r="EX41" s="12"/>
      <c r="EY41" s="12"/>
      <c r="EZ41" s="12"/>
      <c r="FA41" s="12"/>
      <c r="FB41" s="12"/>
      <c r="FC41" s="12"/>
      <c r="FD41" s="12"/>
      <c r="FE41" s="12"/>
      <c r="FF41" s="12"/>
      <c r="FG41" s="12"/>
      <c r="FH41" s="12"/>
      <c r="FI41" s="12"/>
      <c r="FJ41" s="12"/>
      <c r="FK41" s="12"/>
      <c r="FL41" s="12"/>
      <c r="FM41" s="12"/>
      <c r="FN41" s="12"/>
      <c r="FO41" s="12"/>
      <c r="FP41" s="12"/>
      <c r="FQ41" s="12"/>
      <c r="FR41" s="12"/>
      <c r="FS41" s="12"/>
      <c r="FT41" s="12"/>
      <c r="FU41" s="12"/>
      <c r="FV41" s="12"/>
      <c r="FW41" s="12"/>
      <c r="FX41" s="12"/>
      <c r="FY41" s="12"/>
      <c r="FZ41" s="12"/>
      <c r="GA41" s="12"/>
      <c r="GB41" s="12"/>
      <c r="GC41" s="12"/>
      <c r="GD41" s="12"/>
      <c r="GE41" s="12"/>
      <c r="GF41" s="12"/>
      <c r="GG41" s="12"/>
      <c r="GH41" s="12"/>
      <c r="GI41" s="12"/>
      <c r="GJ41" s="12"/>
      <c r="GK41" s="12"/>
      <c r="GL41" s="12"/>
      <c r="GM41" s="12"/>
      <c r="GN41" s="12"/>
      <c r="GO41" s="12"/>
      <c r="GP41" s="12"/>
      <c r="GQ41" s="12"/>
      <c r="GR41" s="12"/>
      <c r="GS41" s="12"/>
      <c r="GT41" s="12"/>
      <c r="GU41" s="12"/>
      <c r="GV41" s="12"/>
      <c r="GW41" s="12"/>
      <c r="GX41" s="12"/>
      <c r="GY41" s="12"/>
      <c r="GZ41" s="12"/>
      <c r="HA41" s="12"/>
      <c r="HB41" s="12"/>
      <c r="HC41" s="12"/>
      <c r="HD41" s="12"/>
      <c r="HE41" s="12"/>
      <c r="HF41" s="12"/>
      <c r="HG41" s="12"/>
      <c r="HH41" s="12"/>
      <c r="HI41" s="12"/>
      <c r="HJ41" s="12"/>
      <c r="HK41" s="12"/>
      <c r="HL41" s="12"/>
      <c r="HM41" s="12"/>
      <c r="HN41" s="12"/>
      <c r="HO41" s="12"/>
      <c r="HP41" s="12"/>
      <c r="HQ41" s="12"/>
      <c r="HR41" s="12"/>
      <c r="HS41" s="12"/>
      <c r="HT41" s="12"/>
      <c r="HU41" s="12"/>
      <c r="HV41" s="12"/>
      <c r="HW41" s="12"/>
      <c r="HX41" s="12"/>
      <c r="HY41" s="12"/>
      <c r="HZ41" s="12"/>
      <c r="IA41" s="12"/>
      <c r="IB41" s="12"/>
      <c r="IC41" s="12"/>
      <c r="ID41" s="12"/>
      <c r="IE41" s="12"/>
      <c r="IF41" s="12"/>
      <c r="IG41" s="12"/>
      <c r="IH41" s="12"/>
      <c r="II41" s="12"/>
      <c r="IJ41" s="12"/>
      <c r="IK41" s="12"/>
      <c r="IL41" s="12"/>
      <c r="IM41" s="12"/>
      <c r="IN41" s="12"/>
      <c r="IO41" s="12"/>
      <c r="IP41" s="12"/>
      <c r="IQ41" s="12"/>
      <c r="IR41" s="12"/>
      <c r="IS41" s="12"/>
      <c r="IT41" s="12"/>
      <c r="IU41" s="12"/>
      <c r="IV41" s="12"/>
      <c r="IW41" s="12"/>
      <c r="IX41" s="12"/>
      <c r="IY41" s="22">
        <v>44284.75203703704</v>
      </c>
      <c r="IZ41" s="12" t="s">
        <v>982</v>
      </c>
      <c r="JA41" s="12"/>
      <c r="JB41" s="12"/>
      <c r="JC41" s="12"/>
      <c r="JD41" s="12"/>
      <c r="JE41" s="12"/>
      <c r="JF41" s="12"/>
      <c r="JG41" s="12"/>
      <c r="JH41" s="12"/>
      <c r="JI41" s="12"/>
      <c r="JJ41" s="12"/>
      <c r="JK41" s="12"/>
      <c r="JL41" s="12"/>
      <c r="JM41" s="12"/>
      <c r="JN41" s="12"/>
      <c r="JO41" s="12"/>
      <c r="JP41" s="12"/>
      <c r="JQ41" s="12"/>
      <c r="JR41" s="12"/>
      <c r="JS41" s="12"/>
      <c r="JT41" s="12"/>
      <c r="JU41" s="12"/>
      <c r="JV41" s="12"/>
      <c r="JW41" s="12"/>
      <c r="JX41" s="12"/>
      <c r="JY41" s="12"/>
      <c r="JZ41" s="12"/>
      <c r="KA41" s="12"/>
      <c r="KB41" s="12"/>
      <c r="KC41" s="12"/>
      <c r="KD41" s="12"/>
      <c r="KE41" s="12"/>
      <c r="KF41" s="12"/>
      <c r="KG41" s="12"/>
      <c r="KH41" s="12"/>
      <c r="KI41" s="12"/>
      <c r="KJ41" s="12"/>
      <c r="KK41" s="12"/>
      <c r="KL41" s="12"/>
      <c r="KM41" s="12"/>
      <c r="KN41" s="12"/>
      <c r="KO41" s="12"/>
      <c r="KP41" s="12"/>
    </row>
    <row r="42" spans="1:302" ht="25.15" customHeight="1" x14ac:dyDescent="0.25">
      <c r="A42" s="12">
        <v>3295</v>
      </c>
      <c r="B42" s="12">
        <v>347559</v>
      </c>
      <c r="C42" s="12"/>
      <c r="D42" s="12"/>
      <c r="E42" s="12" t="s">
        <v>983</v>
      </c>
      <c r="F42" s="12">
        <v>92700</v>
      </c>
      <c r="G42" s="12">
        <v>0</v>
      </c>
      <c r="H42" s="12" t="s">
        <v>174</v>
      </c>
      <c r="I42" s="12">
        <v>0</v>
      </c>
      <c r="J42" s="12"/>
      <c r="K42" s="12"/>
      <c r="L42" s="12"/>
      <c r="M42" s="12"/>
      <c r="N42" s="12"/>
      <c r="O42" s="12"/>
      <c r="P42" s="12"/>
      <c r="Q42" s="12"/>
      <c r="R42" s="12" t="s">
        <v>565</v>
      </c>
      <c r="S42" s="12">
        <v>607025848</v>
      </c>
      <c r="T42" s="12" t="s">
        <v>879</v>
      </c>
      <c r="U42" s="12" t="s">
        <v>880</v>
      </c>
      <c r="V42" s="12"/>
      <c r="W42" s="12" t="s">
        <v>568</v>
      </c>
      <c r="X42" s="12" t="s">
        <v>180</v>
      </c>
      <c r="Y42" s="12">
        <v>89701</v>
      </c>
      <c r="Z42" s="12"/>
      <c r="AA42" s="12"/>
      <c r="AB42" s="12" t="s">
        <v>881</v>
      </c>
      <c r="AC42" s="12" t="s">
        <v>882</v>
      </c>
      <c r="AD42" s="12" t="s">
        <v>883</v>
      </c>
      <c r="AE42" s="12" t="s">
        <v>884</v>
      </c>
      <c r="AF42" s="12" t="s">
        <v>885</v>
      </c>
      <c r="AG42" s="12" t="s">
        <v>886</v>
      </c>
      <c r="AH42" s="12" t="s">
        <v>887</v>
      </c>
      <c r="AI42" s="12" t="s">
        <v>888</v>
      </c>
      <c r="AJ42" s="12" t="s">
        <v>889</v>
      </c>
      <c r="AK42" s="12" t="s">
        <v>890</v>
      </c>
      <c r="AL42" s="12"/>
      <c r="AM42" s="12"/>
      <c r="AN42" s="12"/>
      <c r="AO42" s="12"/>
      <c r="AP42" s="12"/>
      <c r="AQ42" s="12"/>
      <c r="AR42" s="12"/>
      <c r="AS42" s="12" t="s">
        <v>984</v>
      </c>
      <c r="AT42" s="12" t="s">
        <v>190</v>
      </c>
      <c r="AU42" s="12" t="s">
        <v>191</v>
      </c>
      <c r="AV42" s="12" t="s">
        <v>985</v>
      </c>
      <c r="AW42" s="12"/>
      <c r="AX42" s="12" t="s">
        <v>193</v>
      </c>
      <c r="AY42" s="12" t="s">
        <v>194</v>
      </c>
      <c r="AZ42" s="12" t="s">
        <v>195</v>
      </c>
      <c r="BA42" s="12" t="s">
        <v>194</v>
      </c>
      <c r="BB42" s="12" t="s">
        <v>196</v>
      </c>
      <c r="BC42" s="12" t="s">
        <v>197</v>
      </c>
      <c r="BD42" s="12" t="s">
        <v>983</v>
      </c>
      <c r="BE42" s="12" t="s">
        <v>284</v>
      </c>
      <c r="BF42" s="12" t="s">
        <v>986</v>
      </c>
      <c r="BG42" s="12" t="s">
        <v>240</v>
      </c>
      <c r="BH42" s="12" t="s">
        <v>390</v>
      </c>
      <c r="BI42" s="15" t="s">
        <v>912</v>
      </c>
      <c r="BJ42" s="12" t="s">
        <v>203</v>
      </c>
      <c r="BK42" s="15" t="s">
        <v>897</v>
      </c>
      <c r="BL42" s="15" t="s">
        <v>898</v>
      </c>
      <c r="BM42" s="15" t="s">
        <v>987</v>
      </c>
      <c r="BN42" s="12" t="s">
        <v>900</v>
      </c>
      <c r="BO42" s="12" t="s">
        <v>988</v>
      </c>
      <c r="BP42" s="12" t="s">
        <v>989</v>
      </c>
      <c r="BQ42" s="23">
        <v>0.25</v>
      </c>
      <c r="BR42" s="12" t="s">
        <v>903</v>
      </c>
      <c r="BS42" s="12" t="s">
        <v>914</v>
      </c>
      <c r="BT42" s="12">
        <v>89706</v>
      </c>
      <c r="BU42" s="12" t="s">
        <v>296</v>
      </c>
      <c r="BV42" s="12" t="s">
        <v>213</v>
      </c>
      <c r="BW42" s="12" t="s">
        <v>191</v>
      </c>
      <c r="BX42" s="12" t="s">
        <v>190</v>
      </c>
      <c r="BY42" s="12" t="s">
        <v>905</v>
      </c>
      <c r="BZ42" s="12" t="s">
        <v>905</v>
      </c>
      <c r="CA42" s="12" t="s">
        <v>449</v>
      </c>
      <c r="CB42" s="15" t="s">
        <v>990</v>
      </c>
      <c r="CC42" s="12" t="s">
        <v>217</v>
      </c>
      <c r="CD42" s="15" t="s">
        <v>991</v>
      </c>
      <c r="CE42" s="12" t="s">
        <v>219</v>
      </c>
      <c r="CF42" s="12"/>
      <c r="CG42" s="12">
        <v>6000</v>
      </c>
      <c r="CH42" s="12"/>
      <c r="CI42" s="12">
        <v>85700</v>
      </c>
      <c r="CJ42" s="12"/>
      <c r="CK42" s="12"/>
      <c r="CL42" s="12"/>
      <c r="CM42" s="12"/>
      <c r="CN42" s="12"/>
      <c r="CO42" s="12"/>
      <c r="CP42" s="12"/>
      <c r="CQ42" s="12"/>
      <c r="CR42" s="12"/>
      <c r="CS42" s="12"/>
      <c r="CT42" s="12"/>
      <c r="CU42" s="12"/>
      <c r="CV42" s="12"/>
      <c r="CW42" s="12"/>
      <c r="CX42" s="12"/>
      <c r="CY42" s="12"/>
      <c r="CZ42" s="12"/>
      <c r="DA42" s="12"/>
      <c r="DB42" s="12"/>
      <c r="DC42" s="12"/>
      <c r="DD42" s="12"/>
      <c r="DE42" s="12"/>
      <c r="DF42" s="12"/>
      <c r="DG42" s="12"/>
      <c r="DH42" s="12"/>
      <c r="DI42" s="12"/>
      <c r="DJ42" s="12"/>
      <c r="DK42" s="12"/>
      <c r="DL42" s="12"/>
      <c r="DM42" s="12"/>
      <c r="DN42" s="12"/>
      <c r="DO42" s="12"/>
      <c r="DP42" s="12"/>
      <c r="DQ42" s="12"/>
      <c r="DR42" s="12"/>
      <c r="DS42" s="12"/>
      <c r="DT42" s="12"/>
      <c r="DU42" s="12"/>
      <c r="DV42" s="12"/>
      <c r="DW42" s="12"/>
      <c r="DX42" s="12"/>
      <c r="DY42" s="12"/>
      <c r="DZ42" s="12"/>
      <c r="EA42" s="12"/>
      <c r="EB42" s="12"/>
      <c r="EC42" s="12"/>
      <c r="ED42" s="12"/>
      <c r="EE42" s="12"/>
      <c r="EF42" s="12"/>
      <c r="EG42" s="12"/>
      <c r="EH42" s="12"/>
      <c r="EI42" s="12"/>
      <c r="EJ42" s="12"/>
      <c r="EK42" s="12"/>
      <c r="EL42" s="12"/>
      <c r="EM42" s="12" t="s">
        <v>219</v>
      </c>
      <c r="EN42" s="12">
        <v>500</v>
      </c>
      <c r="EO42" s="12">
        <v>500</v>
      </c>
      <c r="EP42" s="12"/>
      <c r="EQ42" s="12"/>
      <c r="ER42" s="12"/>
      <c r="ES42" s="12"/>
      <c r="ET42" s="12"/>
      <c r="EU42" s="12"/>
      <c r="EV42" s="12"/>
      <c r="EW42" s="12"/>
      <c r="EX42" s="12"/>
      <c r="EY42" s="12"/>
      <c r="EZ42" s="12"/>
      <c r="FA42" s="12"/>
      <c r="FB42" s="12"/>
      <c r="FC42" s="12"/>
      <c r="FD42" s="12"/>
      <c r="FE42" s="12"/>
      <c r="FF42" s="12"/>
      <c r="FG42" s="12"/>
      <c r="FH42" s="12"/>
      <c r="FI42" s="12"/>
      <c r="FJ42" s="12"/>
      <c r="FK42" s="12"/>
      <c r="FL42" s="12"/>
      <c r="FM42" s="12"/>
      <c r="FN42" s="12"/>
      <c r="FO42" s="12"/>
      <c r="FP42" s="12"/>
      <c r="FQ42" s="12"/>
      <c r="FR42" s="12"/>
      <c r="FS42" s="12"/>
      <c r="FT42" s="12"/>
      <c r="FU42" s="12"/>
      <c r="FV42" s="12"/>
      <c r="FW42" s="12"/>
      <c r="FX42" s="12"/>
      <c r="FY42" s="12"/>
      <c r="FZ42" s="12"/>
      <c r="GA42" s="12"/>
      <c r="GB42" s="12"/>
      <c r="GC42" s="12"/>
      <c r="GD42" s="12"/>
      <c r="GE42" s="12"/>
      <c r="GF42" s="12"/>
      <c r="GG42" s="12"/>
      <c r="GH42" s="12"/>
      <c r="GI42" s="12"/>
      <c r="GJ42" s="12"/>
      <c r="GK42" s="12"/>
      <c r="GL42" s="12"/>
      <c r="GM42" s="12"/>
      <c r="GN42" s="12"/>
      <c r="GO42" s="12"/>
      <c r="GP42" s="12"/>
      <c r="GQ42" s="12"/>
      <c r="GR42" s="12"/>
      <c r="GS42" s="12"/>
      <c r="GT42" s="12"/>
      <c r="GU42" s="12"/>
      <c r="GV42" s="12"/>
      <c r="GW42" s="12"/>
      <c r="GX42" s="12"/>
      <c r="GY42" s="12"/>
      <c r="GZ42" s="12"/>
      <c r="HA42" s="12"/>
      <c r="HB42" s="12"/>
      <c r="HC42" s="12"/>
      <c r="HD42" s="12"/>
      <c r="HE42" s="12"/>
      <c r="HF42" s="12"/>
      <c r="HG42" s="12"/>
      <c r="HH42" s="12"/>
      <c r="HI42" s="12"/>
      <c r="HJ42" s="12"/>
      <c r="HK42" s="12"/>
      <c r="HL42" s="12"/>
      <c r="HM42" s="12"/>
      <c r="HN42" s="12"/>
      <c r="HO42" s="12"/>
      <c r="HP42" s="12"/>
      <c r="HQ42" s="12"/>
      <c r="HR42" s="12"/>
      <c r="HS42" s="12"/>
      <c r="HT42" s="12"/>
      <c r="HU42" s="12"/>
      <c r="HV42" s="12"/>
      <c r="HW42" s="12"/>
      <c r="HX42" s="12"/>
      <c r="HY42" s="12"/>
      <c r="HZ42" s="12"/>
      <c r="IA42" s="12"/>
      <c r="IB42" s="12"/>
      <c r="IC42" s="12"/>
      <c r="ID42" s="12"/>
      <c r="IE42" s="12"/>
      <c r="IF42" s="12"/>
      <c r="IG42" s="12"/>
      <c r="IH42" s="12"/>
      <c r="II42" s="12"/>
      <c r="IJ42" s="12"/>
      <c r="IK42" s="12"/>
      <c r="IL42" s="12"/>
      <c r="IM42" s="12"/>
      <c r="IN42" s="12"/>
      <c r="IO42" s="12"/>
      <c r="IP42" s="12"/>
      <c r="IQ42" s="12"/>
      <c r="IR42" s="12"/>
      <c r="IS42" s="12"/>
      <c r="IT42" s="12"/>
      <c r="IU42" s="12"/>
      <c r="IV42" s="12"/>
      <c r="IW42" s="12"/>
      <c r="IX42" s="12"/>
      <c r="IY42" s="22">
        <v>44284.734907407408</v>
      </c>
      <c r="IZ42" s="12" t="s">
        <v>992</v>
      </c>
      <c r="JA42" s="12"/>
      <c r="JB42" s="12"/>
      <c r="JC42" s="12"/>
      <c r="JD42" s="12"/>
      <c r="JE42" s="12"/>
      <c r="JF42" s="12"/>
      <c r="JG42" s="12"/>
      <c r="JH42" s="12"/>
      <c r="JI42" s="12"/>
      <c r="JJ42" s="12"/>
      <c r="JK42" s="12"/>
      <c r="JL42" s="12"/>
      <c r="JM42" s="12"/>
      <c r="JN42" s="12"/>
      <c r="JO42" s="12"/>
      <c r="JP42" s="12"/>
      <c r="JQ42" s="12"/>
      <c r="JR42" s="12"/>
      <c r="JS42" s="12"/>
      <c r="JT42" s="12"/>
      <c r="JU42" s="12"/>
      <c r="JV42" s="12"/>
      <c r="JW42" s="12"/>
      <c r="JX42" s="12"/>
      <c r="JY42" s="12"/>
      <c r="JZ42" s="12"/>
      <c r="KA42" s="12"/>
      <c r="KB42" s="12"/>
      <c r="KC42" s="12"/>
      <c r="KD42" s="12"/>
      <c r="KE42" s="12"/>
      <c r="KF42" s="12"/>
      <c r="KG42" s="12"/>
      <c r="KH42" s="12"/>
      <c r="KI42" s="12"/>
      <c r="KJ42" s="12"/>
      <c r="KK42" s="12"/>
      <c r="KL42" s="12"/>
      <c r="KM42" s="12"/>
      <c r="KN42" s="12"/>
      <c r="KO42" s="12"/>
      <c r="KP42" s="12"/>
    </row>
    <row r="43" spans="1:302" ht="25.15" customHeight="1" x14ac:dyDescent="0.25">
      <c r="A43" s="12">
        <v>3295</v>
      </c>
      <c r="B43" s="12">
        <v>345341</v>
      </c>
      <c r="C43" s="12"/>
      <c r="D43" s="12"/>
      <c r="E43" s="12" t="s">
        <v>993</v>
      </c>
      <c r="F43" s="12">
        <v>50000</v>
      </c>
      <c r="G43" s="12">
        <v>0</v>
      </c>
      <c r="H43" s="12" t="s">
        <v>994</v>
      </c>
      <c r="I43" s="12">
        <v>0</v>
      </c>
      <c r="J43" s="12"/>
      <c r="K43" s="12"/>
      <c r="L43" s="12"/>
      <c r="M43" s="12"/>
      <c r="N43" s="12"/>
      <c r="O43" s="12"/>
      <c r="P43" s="12"/>
      <c r="Q43" s="12"/>
      <c r="R43" s="12" t="s">
        <v>995</v>
      </c>
      <c r="S43" s="12">
        <v>607025848</v>
      </c>
      <c r="T43" s="12" t="s">
        <v>996</v>
      </c>
      <c r="U43" s="12" t="s">
        <v>997</v>
      </c>
      <c r="V43" s="12"/>
      <c r="W43" s="12" t="s">
        <v>568</v>
      </c>
      <c r="X43" s="12" t="s">
        <v>180</v>
      </c>
      <c r="Y43" s="12">
        <v>89701</v>
      </c>
      <c r="Z43" s="12" t="s">
        <v>181</v>
      </c>
      <c r="AA43" s="12"/>
      <c r="AB43" s="12" t="s">
        <v>881</v>
      </c>
      <c r="AC43" s="12" t="s">
        <v>448</v>
      </c>
      <c r="AD43" s="12" t="s">
        <v>883</v>
      </c>
      <c r="AE43" s="12" t="s">
        <v>998</v>
      </c>
      <c r="AF43" s="12" t="s">
        <v>999</v>
      </c>
      <c r="AG43" s="12" t="s">
        <v>886</v>
      </c>
      <c r="AH43" s="12" t="s">
        <v>1000</v>
      </c>
      <c r="AI43" s="12" t="s">
        <v>382</v>
      </c>
      <c r="AJ43" s="12" t="s">
        <v>1001</v>
      </c>
      <c r="AK43" s="12" t="s">
        <v>926</v>
      </c>
      <c r="AL43" s="12"/>
      <c r="AM43" s="12"/>
      <c r="AN43" s="12"/>
      <c r="AO43" s="12"/>
      <c r="AP43" s="12"/>
      <c r="AQ43" s="12"/>
      <c r="AR43" s="12"/>
      <c r="AS43" s="12"/>
      <c r="AT43" s="12" t="s">
        <v>190</v>
      </c>
      <c r="AU43" s="12" t="s">
        <v>191</v>
      </c>
      <c r="AV43" s="12" t="s">
        <v>1002</v>
      </c>
      <c r="AW43" s="12" t="s">
        <v>191</v>
      </c>
      <c r="AX43" s="12" t="s">
        <v>193</v>
      </c>
      <c r="AY43" s="12" t="s">
        <v>194</v>
      </c>
      <c r="AZ43" s="12" t="s">
        <v>195</v>
      </c>
      <c r="BA43" s="12" t="s">
        <v>194</v>
      </c>
      <c r="BB43" s="12" t="s">
        <v>196</v>
      </c>
      <c r="BC43" s="12" t="s">
        <v>197</v>
      </c>
      <c r="BD43" s="12" t="s">
        <v>1003</v>
      </c>
      <c r="BE43" s="12" t="s">
        <v>198</v>
      </c>
      <c r="BF43" s="12" t="s">
        <v>779</v>
      </c>
      <c r="BG43" s="12" t="s">
        <v>414</v>
      </c>
      <c r="BH43" s="12" t="s">
        <v>1004</v>
      </c>
      <c r="BI43" s="12" t="s">
        <v>318</v>
      </c>
      <c r="BJ43" s="12" t="s">
        <v>203</v>
      </c>
      <c r="BK43" s="15" t="s">
        <v>1005</v>
      </c>
      <c r="BL43" s="12" t="s">
        <v>1002</v>
      </c>
      <c r="BM43" s="12" t="s">
        <v>1002</v>
      </c>
      <c r="BN43" s="12" t="s">
        <v>1002</v>
      </c>
      <c r="BO43" s="12" t="s">
        <v>1002</v>
      </c>
      <c r="BP43" s="12" t="s">
        <v>1002</v>
      </c>
      <c r="BQ43" s="18">
        <v>50000</v>
      </c>
      <c r="BR43" s="12" t="s">
        <v>1002</v>
      </c>
      <c r="BS43" s="12" t="s">
        <v>1002</v>
      </c>
      <c r="BT43" s="12" t="s">
        <v>1002</v>
      </c>
      <c r="BU43" s="12" t="s">
        <v>212</v>
      </c>
      <c r="BV43" s="12" t="s">
        <v>191</v>
      </c>
      <c r="BW43" s="12" t="s">
        <v>191</v>
      </c>
      <c r="BX43" s="12" t="s">
        <v>190</v>
      </c>
      <c r="BY43" s="12" t="s">
        <v>1002</v>
      </c>
      <c r="BZ43" s="12" t="s">
        <v>1002</v>
      </c>
      <c r="CA43" s="12" t="s">
        <v>1002</v>
      </c>
      <c r="CB43" s="12" t="s">
        <v>1002</v>
      </c>
      <c r="CC43" s="12" t="s">
        <v>980</v>
      </c>
      <c r="CD43" s="15" t="s">
        <v>1006</v>
      </c>
      <c r="CE43" s="12" t="s">
        <v>219</v>
      </c>
      <c r="CF43" s="12">
        <v>10000</v>
      </c>
      <c r="CG43" s="12">
        <v>10000</v>
      </c>
      <c r="CH43" s="12">
        <v>10000</v>
      </c>
      <c r="CI43" s="12"/>
      <c r="CJ43" s="12">
        <v>10000</v>
      </c>
      <c r="CK43" s="12"/>
      <c r="CL43" s="12"/>
      <c r="CM43" s="12"/>
      <c r="CN43" s="12"/>
      <c r="CO43" s="12"/>
      <c r="CP43" s="12"/>
      <c r="CQ43" s="12"/>
      <c r="CR43" s="12"/>
      <c r="CS43" s="12"/>
      <c r="CT43" s="12"/>
      <c r="CU43" s="12"/>
      <c r="CV43" s="12"/>
      <c r="CW43" s="12"/>
      <c r="CX43" s="12"/>
      <c r="CY43" s="12"/>
      <c r="CZ43" s="12"/>
      <c r="DA43" s="12"/>
      <c r="DB43" s="12"/>
      <c r="DC43" s="12"/>
      <c r="DD43" s="12"/>
      <c r="DE43" s="12"/>
      <c r="DF43" s="12"/>
      <c r="DG43" s="12"/>
      <c r="DH43" s="12"/>
      <c r="DI43" s="12"/>
      <c r="DJ43" s="12"/>
      <c r="DK43" s="12"/>
      <c r="DL43" s="12"/>
      <c r="DM43" s="12"/>
      <c r="DN43" s="12"/>
      <c r="DO43" s="12"/>
      <c r="DP43" s="12"/>
      <c r="DQ43" s="12"/>
      <c r="DR43" s="12"/>
      <c r="DS43" s="12"/>
      <c r="DT43" s="12"/>
      <c r="DU43" s="12"/>
      <c r="DV43" s="12"/>
      <c r="DW43" s="12"/>
      <c r="DX43" s="12"/>
      <c r="DY43" s="12"/>
      <c r="DZ43" s="12"/>
      <c r="EA43" s="12"/>
      <c r="EB43" s="12"/>
      <c r="EC43" s="12"/>
      <c r="ED43" s="12"/>
      <c r="EE43" s="12"/>
      <c r="EF43" s="12"/>
      <c r="EG43" s="12"/>
      <c r="EH43" s="12"/>
      <c r="EI43" s="12"/>
      <c r="EJ43" s="12"/>
      <c r="EK43" s="12"/>
      <c r="EL43" s="12"/>
      <c r="EM43" s="12" t="s">
        <v>219</v>
      </c>
      <c r="EN43" s="12">
        <v>10000</v>
      </c>
      <c r="EO43" s="12"/>
      <c r="EP43" s="12"/>
      <c r="EQ43" s="12"/>
      <c r="ER43" s="12"/>
      <c r="ES43" s="12"/>
      <c r="ET43" s="12"/>
      <c r="EU43" s="12"/>
      <c r="EV43" s="12"/>
      <c r="EW43" s="12"/>
      <c r="EX43" s="12"/>
      <c r="EY43" s="12"/>
      <c r="EZ43" s="12"/>
      <c r="FA43" s="12"/>
      <c r="FB43" s="12"/>
      <c r="FC43" s="12"/>
      <c r="FD43" s="12"/>
      <c r="FE43" s="12"/>
      <c r="FF43" s="12"/>
      <c r="FG43" s="12"/>
      <c r="FH43" s="12"/>
      <c r="FI43" s="12"/>
      <c r="FJ43" s="12"/>
      <c r="FK43" s="12"/>
      <c r="FL43" s="12"/>
      <c r="FM43" s="12"/>
      <c r="FN43" s="12"/>
      <c r="FO43" s="12"/>
      <c r="FP43" s="12"/>
      <c r="FQ43" s="12"/>
      <c r="FR43" s="12"/>
      <c r="FS43" s="12"/>
      <c r="FT43" s="12"/>
      <c r="FU43" s="12"/>
      <c r="FV43" s="12"/>
      <c r="FW43" s="12"/>
      <c r="FX43" s="12"/>
      <c r="FY43" s="12"/>
      <c r="FZ43" s="12"/>
      <c r="GA43" s="12"/>
      <c r="GB43" s="12"/>
      <c r="GC43" s="12"/>
      <c r="GD43" s="12"/>
      <c r="GE43" s="12"/>
      <c r="GF43" s="12"/>
      <c r="GG43" s="12"/>
      <c r="GH43" s="12"/>
      <c r="GI43" s="12"/>
      <c r="GJ43" s="12"/>
      <c r="GK43" s="12"/>
      <c r="GL43" s="12"/>
      <c r="GM43" s="12"/>
      <c r="GN43" s="12"/>
      <c r="GO43" s="12"/>
      <c r="GP43" s="12"/>
      <c r="GQ43" s="12"/>
      <c r="GR43" s="12"/>
      <c r="GS43" s="12"/>
      <c r="GT43" s="12"/>
      <c r="GU43" s="12"/>
      <c r="GV43" s="12"/>
      <c r="GW43" s="12"/>
      <c r="GX43" s="12"/>
      <c r="GY43" s="12"/>
      <c r="GZ43" s="12"/>
      <c r="HA43" s="12"/>
      <c r="HB43" s="12"/>
      <c r="HC43" s="12"/>
      <c r="HD43" s="12"/>
      <c r="HE43" s="12"/>
      <c r="HF43" s="12"/>
      <c r="HG43" s="12"/>
      <c r="HH43" s="12"/>
      <c r="HI43" s="12"/>
      <c r="HJ43" s="12"/>
      <c r="HK43" s="12"/>
      <c r="HL43" s="12"/>
      <c r="HM43" s="12"/>
      <c r="HN43" s="12"/>
      <c r="HO43" s="12"/>
      <c r="HP43" s="12"/>
      <c r="HQ43" s="12"/>
      <c r="HR43" s="12"/>
      <c r="HS43" s="12"/>
      <c r="HT43" s="12"/>
      <c r="HU43" s="12"/>
      <c r="HV43" s="12"/>
      <c r="HW43" s="12"/>
      <c r="HX43" s="12"/>
      <c r="HY43" s="12"/>
      <c r="HZ43" s="12"/>
      <c r="IA43" s="12"/>
      <c r="IB43" s="12"/>
      <c r="IC43" s="12"/>
      <c r="ID43" s="12"/>
      <c r="IE43" s="12"/>
      <c r="IF43" s="12"/>
      <c r="IG43" s="12"/>
      <c r="IH43" s="12"/>
      <c r="II43" s="12"/>
      <c r="IJ43" s="12"/>
      <c r="IK43" s="12"/>
      <c r="IL43" s="12"/>
      <c r="IM43" s="12"/>
      <c r="IN43" s="12"/>
      <c r="IO43" s="12"/>
      <c r="IP43" s="12"/>
      <c r="IQ43" s="12"/>
      <c r="IR43" s="12"/>
      <c r="IS43" s="12"/>
      <c r="IT43" s="12"/>
      <c r="IU43" s="12"/>
      <c r="IV43" s="12"/>
      <c r="IW43" s="12"/>
      <c r="IX43" s="12"/>
      <c r="IY43" s="22">
        <v>44270.723263888889</v>
      </c>
      <c r="IZ43" s="12" t="s">
        <v>1007</v>
      </c>
      <c r="JA43" s="12"/>
      <c r="JB43" s="12"/>
      <c r="JC43" s="12"/>
      <c r="JD43" s="12"/>
      <c r="JE43" s="12"/>
      <c r="JF43" s="12"/>
      <c r="JG43" s="12"/>
      <c r="JH43" s="12"/>
      <c r="JI43" s="12"/>
      <c r="JJ43" s="12"/>
      <c r="JK43" s="12"/>
      <c r="JL43" s="12"/>
      <c r="JM43" s="12"/>
      <c r="JN43" s="12"/>
      <c r="JO43" s="12"/>
      <c r="JP43" s="12"/>
      <c r="JQ43" s="12"/>
      <c r="JR43" s="12"/>
      <c r="JS43" s="12"/>
      <c r="JT43" s="12"/>
      <c r="JU43" s="12"/>
      <c r="JV43" s="12"/>
      <c r="JW43" s="12"/>
      <c r="JX43" s="12"/>
      <c r="JY43" s="12"/>
      <c r="JZ43" s="12"/>
      <c r="KA43" s="12"/>
      <c r="KB43" s="12"/>
      <c r="KC43" s="12"/>
      <c r="KD43" s="12"/>
      <c r="KE43" s="12"/>
      <c r="KF43" s="12"/>
      <c r="KG43" s="12"/>
      <c r="KH43" s="12"/>
      <c r="KI43" s="12"/>
      <c r="KJ43" s="12"/>
      <c r="KK43" s="12"/>
      <c r="KL43" s="12"/>
      <c r="KM43" s="12"/>
      <c r="KN43" s="12"/>
      <c r="KO43" s="12"/>
      <c r="KP43" s="12"/>
    </row>
    <row r="44" spans="1:302" ht="25.15" customHeight="1" x14ac:dyDescent="0.25">
      <c r="A44" s="12">
        <v>3295</v>
      </c>
      <c r="B44" s="12">
        <v>345606</v>
      </c>
      <c r="C44" s="12" t="s">
        <v>469</v>
      </c>
      <c r="D44" s="12"/>
      <c r="E44" s="12" t="s">
        <v>1008</v>
      </c>
      <c r="F44" s="12">
        <v>128160</v>
      </c>
      <c r="G44" s="12">
        <v>0</v>
      </c>
      <c r="H44" s="12" t="s">
        <v>174</v>
      </c>
      <c r="I44" s="12">
        <v>0</v>
      </c>
      <c r="J44" s="12"/>
      <c r="K44" s="12"/>
      <c r="L44" s="12"/>
      <c r="M44" s="12"/>
      <c r="N44" s="12"/>
      <c r="O44" s="12"/>
      <c r="P44" s="12"/>
      <c r="Q44" s="12"/>
      <c r="R44" s="12">
        <v>886000022</v>
      </c>
      <c r="S44" s="12">
        <v>360743967</v>
      </c>
      <c r="T44" s="12" t="s">
        <v>1009</v>
      </c>
      <c r="U44" s="12" t="s">
        <v>1010</v>
      </c>
      <c r="V44" s="12" t="s">
        <v>1011</v>
      </c>
      <c r="W44" s="12" t="s">
        <v>568</v>
      </c>
      <c r="X44" s="12" t="s">
        <v>180</v>
      </c>
      <c r="Y44" s="12">
        <v>89701</v>
      </c>
      <c r="Z44" s="12" t="s">
        <v>181</v>
      </c>
      <c r="AA44" s="12"/>
      <c r="AB44" s="12" t="s">
        <v>1012</v>
      </c>
      <c r="AC44" s="12" t="s">
        <v>1013</v>
      </c>
      <c r="AD44" s="12" t="s">
        <v>1014</v>
      </c>
      <c r="AE44" s="12" t="s">
        <v>1015</v>
      </c>
      <c r="AF44" s="12" t="s">
        <v>1016</v>
      </c>
      <c r="AG44" s="12" t="s">
        <v>1017</v>
      </c>
      <c r="AH44" s="12" t="s">
        <v>1018</v>
      </c>
      <c r="AI44" s="12" t="s">
        <v>1019</v>
      </c>
      <c r="AJ44" s="12" t="s">
        <v>1020</v>
      </c>
      <c r="AK44" s="12" t="s">
        <v>1021</v>
      </c>
      <c r="AL44" s="12"/>
      <c r="AM44" s="12"/>
      <c r="AN44" s="12"/>
      <c r="AO44" s="12"/>
      <c r="AP44" s="12"/>
      <c r="AQ44" s="12"/>
      <c r="AR44" s="12"/>
      <c r="AS44" s="12" t="s">
        <v>1022</v>
      </c>
      <c r="AT44" s="12" t="s">
        <v>190</v>
      </c>
      <c r="AU44" s="12" t="s">
        <v>1023</v>
      </c>
      <c r="AV44" s="12" t="s">
        <v>1024</v>
      </c>
      <c r="AW44" s="12" t="s">
        <v>191</v>
      </c>
      <c r="AX44" s="12" t="s">
        <v>581</v>
      </c>
      <c r="AY44" s="12" t="s">
        <v>194</v>
      </c>
      <c r="AZ44" s="12" t="s">
        <v>339</v>
      </c>
      <c r="BA44" s="12" t="s">
        <v>194</v>
      </c>
      <c r="BB44" s="12" t="s">
        <v>196</v>
      </c>
      <c r="BC44" s="12" t="s">
        <v>197</v>
      </c>
      <c r="BD44" s="12" t="s">
        <v>1025</v>
      </c>
      <c r="BE44" s="12" t="s">
        <v>284</v>
      </c>
      <c r="BF44" s="12" t="s">
        <v>199</v>
      </c>
      <c r="BG44" s="12" t="s">
        <v>200</v>
      </c>
      <c r="BH44" s="12" t="s">
        <v>201</v>
      </c>
      <c r="BI44" s="12" t="s">
        <v>473</v>
      </c>
      <c r="BJ44" s="12" t="s">
        <v>203</v>
      </c>
      <c r="BK44" s="15" t="s">
        <v>1026</v>
      </c>
      <c r="BL44" s="12" t="s">
        <v>1027</v>
      </c>
      <c r="BM44" s="12" t="s">
        <v>1028</v>
      </c>
      <c r="BN44" s="12" t="s">
        <v>1029</v>
      </c>
      <c r="BO44" s="12" t="s">
        <v>1030</v>
      </c>
      <c r="BP44" s="12" t="s">
        <v>1031</v>
      </c>
      <c r="BQ44" s="18">
        <v>0</v>
      </c>
      <c r="BR44" s="15" t="s">
        <v>1032</v>
      </c>
      <c r="BS44" s="12" t="s">
        <v>1033</v>
      </c>
      <c r="BT44" s="12" t="s">
        <v>1034</v>
      </c>
      <c r="BU44" s="12" t="s">
        <v>296</v>
      </c>
      <c r="BV44" s="12" t="s">
        <v>191</v>
      </c>
      <c r="BW44" s="12" t="s">
        <v>191</v>
      </c>
      <c r="BX44" s="12" t="s">
        <v>214</v>
      </c>
      <c r="BY44" s="12" t="s">
        <v>401</v>
      </c>
      <c r="BZ44" s="12" t="s">
        <v>401</v>
      </c>
      <c r="CA44" s="12" t="s">
        <v>216</v>
      </c>
      <c r="CB44" s="15" t="s">
        <v>1035</v>
      </c>
      <c r="CC44" s="12" t="s">
        <v>738</v>
      </c>
      <c r="CD44" s="15" t="s">
        <v>1036</v>
      </c>
      <c r="CE44" s="12" t="s">
        <v>219</v>
      </c>
      <c r="CF44" s="12"/>
      <c r="CG44" s="12"/>
      <c r="CH44" s="12"/>
      <c r="CI44" s="12">
        <v>0</v>
      </c>
      <c r="CJ44" s="12">
        <v>128160</v>
      </c>
      <c r="CK44" s="12"/>
      <c r="CL44" s="12"/>
      <c r="CM44" s="12"/>
      <c r="CN44" s="12"/>
      <c r="CO44" s="12"/>
      <c r="CP44" s="12"/>
      <c r="CQ44" s="12"/>
      <c r="CR44" s="12"/>
      <c r="CS44" s="12"/>
      <c r="CT44" s="12"/>
      <c r="CU44" s="12"/>
      <c r="CV44" s="12"/>
      <c r="CW44" s="12"/>
      <c r="CX44" s="12"/>
      <c r="CY44" s="12"/>
      <c r="CZ44" s="12"/>
      <c r="DA44" s="12"/>
      <c r="DB44" s="12"/>
      <c r="DC44" s="12"/>
      <c r="DD44" s="12"/>
      <c r="DE44" s="12"/>
      <c r="DF44" s="12"/>
      <c r="DG44" s="12"/>
      <c r="DH44" s="12"/>
      <c r="DI44" s="12"/>
      <c r="DJ44" s="12"/>
      <c r="DK44" s="12"/>
      <c r="DL44" s="12"/>
      <c r="DM44" s="12"/>
      <c r="DN44" s="12"/>
      <c r="DO44" s="12"/>
      <c r="DP44" s="12"/>
      <c r="DQ44" s="12"/>
      <c r="DR44" s="12"/>
      <c r="DS44" s="12"/>
      <c r="DT44" s="12"/>
      <c r="DU44" s="12"/>
      <c r="DV44" s="12"/>
      <c r="DW44" s="12"/>
      <c r="DX44" s="12"/>
      <c r="DY44" s="12"/>
      <c r="DZ44" s="12"/>
      <c r="EA44" s="12"/>
      <c r="EB44" s="12"/>
      <c r="EC44" s="12"/>
      <c r="ED44" s="12"/>
      <c r="EE44" s="12"/>
      <c r="EF44" s="12"/>
      <c r="EG44" s="12"/>
      <c r="EH44" s="12"/>
      <c r="EI44" s="12"/>
      <c r="EJ44" s="12"/>
      <c r="EK44" s="12"/>
      <c r="EL44" s="12"/>
      <c r="EM44" s="12" t="s">
        <v>219</v>
      </c>
      <c r="EN44" s="12"/>
      <c r="EO44" s="12"/>
      <c r="EP44" s="12"/>
      <c r="EQ44" s="12"/>
      <c r="ER44" s="12"/>
      <c r="ES44" s="12"/>
      <c r="ET44" s="12"/>
      <c r="EU44" s="12"/>
      <c r="EV44" s="12"/>
      <c r="EW44" s="12"/>
      <c r="EX44" s="12"/>
      <c r="EY44" s="12"/>
      <c r="EZ44" s="12"/>
      <c r="FA44" s="12"/>
      <c r="FB44" s="12"/>
      <c r="FC44" s="12"/>
      <c r="FD44" s="12"/>
      <c r="FE44" s="12"/>
      <c r="FF44" s="12"/>
      <c r="FG44" s="12"/>
      <c r="FH44" s="12"/>
      <c r="FI44" s="12"/>
      <c r="FJ44" s="12"/>
      <c r="FK44" s="12"/>
      <c r="FL44" s="12"/>
      <c r="FM44" s="12"/>
      <c r="FN44" s="12"/>
      <c r="FO44" s="12"/>
      <c r="FP44" s="12"/>
      <c r="FQ44" s="12"/>
      <c r="FR44" s="12"/>
      <c r="FS44" s="12"/>
      <c r="FT44" s="12"/>
      <c r="FU44" s="12"/>
      <c r="FV44" s="12"/>
      <c r="FW44" s="12"/>
      <c r="FX44" s="12"/>
      <c r="FY44" s="12"/>
      <c r="FZ44" s="12"/>
      <c r="GA44" s="12"/>
      <c r="GB44" s="12"/>
      <c r="GC44" s="12"/>
      <c r="GD44" s="12"/>
      <c r="GE44" s="12"/>
      <c r="GF44" s="12"/>
      <c r="GG44" s="12"/>
      <c r="GH44" s="12"/>
      <c r="GI44" s="12"/>
      <c r="GJ44" s="12"/>
      <c r="GK44" s="12"/>
      <c r="GL44" s="12"/>
      <c r="GM44" s="12"/>
      <c r="GN44" s="12"/>
      <c r="GO44" s="12"/>
      <c r="GP44" s="12"/>
      <c r="GQ44" s="12"/>
      <c r="GR44" s="12"/>
      <c r="GS44" s="12"/>
      <c r="GT44" s="12"/>
      <c r="GU44" s="12"/>
      <c r="GV44" s="12"/>
      <c r="GW44" s="12"/>
      <c r="GX44" s="12"/>
      <c r="GY44" s="12"/>
      <c r="GZ44" s="12"/>
      <c r="HA44" s="12"/>
      <c r="HB44" s="12"/>
      <c r="HC44" s="12"/>
      <c r="HD44" s="12"/>
      <c r="HE44" s="12"/>
      <c r="HF44" s="12"/>
      <c r="HG44" s="12"/>
      <c r="HH44" s="12"/>
      <c r="HI44" s="12"/>
      <c r="HJ44" s="12"/>
      <c r="HK44" s="12"/>
      <c r="HL44" s="12"/>
      <c r="HM44" s="12"/>
      <c r="HN44" s="12"/>
      <c r="HO44" s="12"/>
      <c r="HP44" s="12"/>
      <c r="HQ44" s="12"/>
      <c r="HR44" s="12"/>
      <c r="HS44" s="12"/>
      <c r="HT44" s="12"/>
      <c r="HU44" s="12"/>
      <c r="HV44" s="12"/>
      <c r="HW44" s="12"/>
      <c r="HX44" s="12"/>
      <c r="HY44" s="12"/>
      <c r="HZ44" s="12"/>
      <c r="IA44" s="12"/>
      <c r="IB44" s="12"/>
      <c r="IC44" s="12"/>
      <c r="ID44" s="12"/>
      <c r="IE44" s="12"/>
      <c r="IF44" s="12"/>
      <c r="IG44" s="12"/>
      <c r="IH44" s="12"/>
      <c r="II44" s="12"/>
      <c r="IJ44" s="12"/>
      <c r="IK44" s="12"/>
      <c r="IL44" s="12"/>
      <c r="IM44" s="12"/>
      <c r="IN44" s="12"/>
      <c r="IO44" s="12"/>
      <c r="IP44" s="12"/>
      <c r="IQ44" s="12"/>
      <c r="IR44" s="12"/>
      <c r="IS44" s="12"/>
      <c r="IT44" s="12"/>
      <c r="IU44" s="12"/>
      <c r="IV44" s="12"/>
      <c r="IW44" s="12"/>
      <c r="IX44" s="12"/>
      <c r="IY44" s="22">
        <v>44280.390543981484</v>
      </c>
      <c r="IZ44" s="12" t="s">
        <v>1037</v>
      </c>
      <c r="JA44" s="12"/>
      <c r="JB44" s="12"/>
      <c r="JC44" s="12"/>
      <c r="JD44" s="12"/>
      <c r="JE44" s="12"/>
      <c r="JF44" s="12"/>
      <c r="JG44" s="12"/>
      <c r="JH44" s="12"/>
      <c r="JI44" s="12"/>
      <c r="JJ44" s="12"/>
      <c r="JK44" s="12"/>
      <c r="JL44" s="12"/>
      <c r="JM44" s="12"/>
      <c r="JN44" s="12"/>
      <c r="JO44" s="12"/>
      <c r="JP44" s="12"/>
      <c r="JQ44" s="12"/>
      <c r="JR44" s="12"/>
      <c r="JS44" s="12"/>
      <c r="JT44" s="12"/>
      <c r="JU44" s="12"/>
      <c r="JV44" s="12"/>
      <c r="JW44" s="12"/>
      <c r="JX44" s="12"/>
      <c r="JY44" s="12"/>
      <c r="JZ44" s="12"/>
      <c r="KA44" s="12"/>
      <c r="KB44" s="12"/>
      <c r="KC44" s="12"/>
      <c r="KD44" s="12"/>
      <c r="KE44" s="12"/>
      <c r="KF44" s="12"/>
      <c r="KG44" s="12"/>
      <c r="KH44" s="12"/>
      <c r="KI44" s="12"/>
      <c r="KJ44" s="12"/>
      <c r="KK44" s="12"/>
      <c r="KL44" s="12"/>
      <c r="KM44" s="12"/>
      <c r="KN44" s="12"/>
      <c r="KO44" s="12"/>
      <c r="KP44" s="12"/>
    </row>
    <row r="45" spans="1:302" ht="25.15" customHeight="1" x14ac:dyDescent="0.25">
      <c r="A45" s="12">
        <v>3295</v>
      </c>
      <c r="B45" s="12">
        <v>347292</v>
      </c>
      <c r="C45" s="12"/>
      <c r="D45" s="12"/>
      <c r="E45" s="12" t="s">
        <v>1038</v>
      </c>
      <c r="F45" s="12">
        <v>683245.11</v>
      </c>
      <c r="G45" s="12">
        <v>0</v>
      </c>
      <c r="H45" s="12" t="s">
        <v>174</v>
      </c>
      <c r="I45" s="12">
        <v>0</v>
      </c>
      <c r="J45" s="12"/>
      <c r="K45" s="12"/>
      <c r="L45" s="12"/>
      <c r="M45" s="12"/>
      <c r="N45" s="12"/>
      <c r="O45" s="12"/>
      <c r="P45" s="12"/>
      <c r="Q45" s="12"/>
      <c r="R45" s="12" t="s">
        <v>565</v>
      </c>
      <c r="S45" s="12"/>
      <c r="T45" s="12" t="s">
        <v>1039</v>
      </c>
      <c r="U45" s="12" t="s">
        <v>880</v>
      </c>
      <c r="V45" s="12"/>
      <c r="W45" s="12" t="s">
        <v>568</v>
      </c>
      <c r="X45" s="12" t="s">
        <v>180</v>
      </c>
      <c r="Y45" s="12">
        <v>89701</v>
      </c>
      <c r="Z45" s="12"/>
      <c r="AA45" s="12"/>
      <c r="AB45" s="12" t="s">
        <v>1040</v>
      </c>
      <c r="AC45" s="12" t="s">
        <v>1041</v>
      </c>
      <c r="AD45" s="12" t="s">
        <v>1042</v>
      </c>
      <c r="AE45" s="12" t="s">
        <v>1043</v>
      </c>
      <c r="AF45" s="12" t="s">
        <v>1044</v>
      </c>
      <c r="AG45" s="12" t="s">
        <v>1045</v>
      </c>
      <c r="AH45" s="12" t="s">
        <v>1046</v>
      </c>
      <c r="AI45" s="12" t="s">
        <v>1047</v>
      </c>
      <c r="AJ45" s="12" t="s">
        <v>1040</v>
      </c>
      <c r="AK45" s="12" t="s">
        <v>1048</v>
      </c>
      <c r="AL45" s="12" t="s">
        <v>880</v>
      </c>
      <c r="AM45" s="12"/>
      <c r="AN45" s="12" t="s">
        <v>568</v>
      </c>
      <c r="AO45" s="12" t="s">
        <v>180</v>
      </c>
      <c r="AP45" s="12">
        <v>89701</v>
      </c>
      <c r="AQ45" s="12" t="s">
        <v>181</v>
      </c>
      <c r="AR45" s="12"/>
      <c r="AS45" s="12" t="s">
        <v>1049</v>
      </c>
      <c r="AT45" s="12" t="s">
        <v>190</v>
      </c>
      <c r="AU45" s="12" t="s">
        <v>191</v>
      </c>
      <c r="AV45" s="12" t="s">
        <v>192</v>
      </c>
      <c r="AW45" s="12" t="s">
        <v>191</v>
      </c>
      <c r="AX45" s="12" t="s">
        <v>193</v>
      </c>
      <c r="AY45" s="12" t="s">
        <v>194</v>
      </c>
      <c r="AZ45" s="12" t="s">
        <v>195</v>
      </c>
      <c r="BA45" s="12" t="s">
        <v>194</v>
      </c>
      <c r="BB45" s="12" t="s">
        <v>196</v>
      </c>
      <c r="BC45" s="12" t="s">
        <v>197</v>
      </c>
      <c r="BD45" s="12" t="s">
        <v>1050</v>
      </c>
      <c r="BE45" s="12" t="s">
        <v>284</v>
      </c>
      <c r="BF45" s="12" t="s">
        <v>1051</v>
      </c>
      <c r="BG45" s="12" t="s">
        <v>200</v>
      </c>
      <c r="BH45" s="12" t="s">
        <v>201</v>
      </c>
      <c r="BI45" s="12" t="s">
        <v>260</v>
      </c>
      <c r="BJ45" s="12" t="s">
        <v>203</v>
      </c>
      <c r="BK45" s="15" t="s">
        <v>1052</v>
      </c>
      <c r="BL45" s="15" t="s">
        <v>1053</v>
      </c>
      <c r="BM45" s="12" t="s">
        <v>1054</v>
      </c>
      <c r="BN45" s="12" t="s">
        <v>1055</v>
      </c>
      <c r="BO45" s="15" t="s">
        <v>1056</v>
      </c>
      <c r="BP45" s="12" t="s">
        <v>1057</v>
      </c>
      <c r="BQ45" s="23">
        <v>1</v>
      </c>
      <c r="BR45" s="12" t="s">
        <v>1058</v>
      </c>
      <c r="BS45" s="12" t="s">
        <v>1059</v>
      </c>
      <c r="BT45" s="12">
        <v>89701</v>
      </c>
      <c r="BU45" s="12" t="s">
        <v>296</v>
      </c>
      <c r="BV45" s="12" t="s">
        <v>191</v>
      </c>
      <c r="BW45" s="12" t="s">
        <v>191</v>
      </c>
      <c r="BX45" s="12" t="s">
        <v>190</v>
      </c>
      <c r="BY45" s="12" t="s">
        <v>1060</v>
      </c>
      <c r="BZ45" s="12" t="s">
        <v>1061</v>
      </c>
      <c r="CA45" s="12" t="s">
        <v>216</v>
      </c>
      <c r="CB45" s="15" t="s">
        <v>1062</v>
      </c>
      <c r="CC45" s="12" t="s">
        <v>217</v>
      </c>
      <c r="CD45" s="15" t="s">
        <v>1063</v>
      </c>
      <c r="CE45" s="12" t="s">
        <v>219</v>
      </c>
      <c r="CF45" s="12">
        <v>439986.56</v>
      </c>
      <c r="CG45" s="12">
        <v>61834.55</v>
      </c>
      <c r="CH45" s="12">
        <v>110199</v>
      </c>
      <c r="CI45" s="12"/>
      <c r="CJ45" s="12">
        <v>71225</v>
      </c>
      <c r="CK45" s="12"/>
      <c r="CL45" s="12"/>
      <c r="CM45" s="12"/>
      <c r="CN45" s="12"/>
      <c r="CO45" s="12"/>
      <c r="CP45" s="12"/>
      <c r="CQ45" s="12"/>
      <c r="CR45" s="12"/>
      <c r="CS45" s="12"/>
      <c r="CT45" s="12"/>
      <c r="CU45" s="12"/>
      <c r="CV45" s="12"/>
      <c r="CW45" s="12"/>
      <c r="CX45" s="12"/>
      <c r="CY45" s="12"/>
      <c r="CZ45" s="12"/>
      <c r="DA45" s="12"/>
      <c r="DB45" s="12"/>
      <c r="DC45" s="12"/>
      <c r="DD45" s="12"/>
      <c r="DE45" s="12"/>
      <c r="DF45" s="12"/>
      <c r="DG45" s="12"/>
      <c r="DH45" s="12"/>
      <c r="DI45" s="12"/>
      <c r="DJ45" s="12"/>
      <c r="DK45" s="12"/>
      <c r="DL45" s="12"/>
      <c r="DM45" s="12"/>
      <c r="DN45" s="12"/>
      <c r="DO45" s="12"/>
      <c r="DP45" s="12"/>
      <c r="DQ45" s="12"/>
      <c r="DR45" s="12"/>
      <c r="DS45" s="12"/>
      <c r="DT45" s="12"/>
      <c r="DU45" s="12"/>
      <c r="DV45" s="12"/>
      <c r="DW45" s="12"/>
      <c r="DX45" s="12"/>
      <c r="DY45" s="12"/>
      <c r="DZ45" s="12"/>
      <c r="EA45" s="12"/>
      <c r="EB45" s="12"/>
      <c r="EC45" s="12"/>
      <c r="ED45" s="12"/>
      <c r="EE45" s="12"/>
      <c r="EF45" s="12"/>
      <c r="EG45" s="12"/>
      <c r="EH45" s="12"/>
      <c r="EI45" s="12"/>
      <c r="EJ45" s="12"/>
      <c r="EK45" s="12"/>
      <c r="EL45" s="12"/>
      <c r="EM45" s="12" t="s">
        <v>219</v>
      </c>
      <c r="EN45" s="12">
        <v>0</v>
      </c>
      <c r="EO45" s="12">
        <v>0</v>
      </c>
      <c r="EP45" s="12"/>
      <c r="EQ45" s="12"/>
      <c r="ER45" s="12"/>
      <c r="ES45" s="12"/>
      <c r="ET45" s="12"/>
      <c r="EU45" s="12"/>
      <c r="EV45" s="12"/>
      <c r="EW45" s="12"/>
      <c r="EX45" s="12"/>
      <c r="EY45" s="12"/>
      <c r="EZ45" s="12"/>
      <c r="FA45" s="12"/>
      <c r="FB45" s="12"/>
      <c r="FC45" s="12"/>
      <c r="FD45" s="12"/>
      <c r="FE45" s="12"/>
      <c r="FF45" s="12"/>
      <c r="FG45" s="12"/>
      <c r="FH45" s="12"/>
      <c r="FI45" s="12"/>
      <c r="FJ45" s="12"/>
      <c r="FK45" s="12"/>
      <c r="FL45" s="12"/>
      <c r="FM45" s="12"/>
      <c r="FN45" s="12"/>
      <c r="FO45" s="12"/>
      <c r="FP45" s="12"/>
      <c r="FQ45" s="12"/>
      <c r="FR45" s="12"/>
      <c r="FS45" s="12"/>
      <c r="FT45" s="12"/>
      <c r="FU45" s="12"/>
      <c r="FV45" s="12"/>
      <c r="FW45" s="12"/>
      <c r="FX45" s="12"/>
      <c r="FY45" s="12"/>
      <c r="FZ45" s="12"/>
      <c r="GA45" s="12"/>
      <c r="GB45" s="12"/>
      <c r="GC45" s="12"/>
      <c r="GD45" s="12"/>
      <c r="GE45" s="12"/>
      <c r="GF45" s="12"/>
      <c r="GG45" s="12"/>
      <c r="GH45" s="12"/>
      <c r="GI45" s="12"/>
      <c r="GJ45" s="12"/>
      <c r="GK45" s="12"/>
      <c r="GL45" s="12"/>
      <c r="GM45" s="12"/>
      <c r="GN45" s="12"/>
      <c r="GO45" s="12"/>
      <c r="GP45" s="12"/>
      <c r="GQ45" s="12"/>
      <c r="GR45" s="12"/>
      <c r="GS45" s="12"/>
      <c r="GT45" s="12"/>
      <c r="GU45" s="12"/>
      <c r="GV45" s="12"/>
      <c r="GW45" s="12"/>
      <c r="GX45" s="12"/>
      <c r="GY45" s="12"/>
      <c r="GZ45" s="12"/>
      <c r="HA45" s="12"/>
      <c r="HB45" s="12"/>
      <c r="HC45" s="12"/>
      <c r="HD45" s="12"/>
      <c r="HE45" s="12"/>
      <c r="HF45" s="12"/>
      <c r="HG45" s="12"/>
      <c r="HH45" s="12"/>
      <c r="HI45" s="12"/>
      <c r="HJ45" s="12"/>
      <c r="HK45" s="12"/>
      <c r="HL45" s="12"/>
      <c r="HM45" s="12"/>
      <c r="HN45" s="12"/>
      <c r="HO45" s="12"/>
      <c r="HP45" s="12"/>
      <c r="HQ45" s="12"/>
      <c r="HR45" s="12"/>
      <c r="HS45" s="12"/>
      <c r="HT45" s="12"/>
      <c r="HU45" s="12"/>
      <c r="HV45" s="12"/>
      <c r="HW45" s="12"/>
      <c r="HX45" s="12"/>
      <c r="HY45" s="12"/>
      <c r="HZ45" s="12"/>
      <c r="IA45" s="12"/>
      <c r="IB45" s="12"/>
      <c r="IC45" s="12"/>
      <c r="ID45" s="12"/>
      <c r="IE45" s="12"/>
      <c r="IF45" s="12"/>
      <c r="IG45" s="12"/>
      <c r="IH45" s="12"/>
      <c r="II45" s="12"/>
      <c r="IJ45" s="12"/>
      <c r="IK45" s="12"/>
      <c r="IL45" s="12"/>
      <c r="IM45" s="12"/>
      <c r="IN45" s="12"/>
      <c r="IO45" s="12"/>
      <c r="IP45" s="12"/>
      <c r="IQ45" s="12"/>
      <c r="IR45" s="12"/>
      <c r="IS45" s="12"/>
      <c r="IT45" s="12"/>
      <c r="IU45" s="12"/>
      <c r="IV45" s="12"/>
      <c r="IW45" s="12"/>
      <c r="IX45" s="12"/>
      <c r="IY45" s="22">
        <v>44284.851736111108</v>
      </c>
      <c r="IZ45" s="12" t="s">
        <v>1064</v>
      </c>
      <c r="JA45" s="12"/>
      <c r="JB45" s="12"/>
      <c r="JC45" s="12"/>
      <c r="JD45" s="12"/>
      <c r="JE45" s="12"/>
      <c r="JF45" s="12"/>
      <c r="JG45" s="12"/>
      <c r="JH45" s="12"/>
      <c r="JI45" s="12"/>
      <c r="JJ45" s="12"/>
      <c r="JK45" s="12"/>
      <c r="JL45" s="12"/>
      <c r="JM45" s="12"/>
      <c r="JN45" s="12"/>
      <c r="JO45" s="12"/>
      <c r="JP45" s="12"/>
      <c r="JQ45" s="12"/>
      <c r="JR45" s="12"/>
      <c r="JS45" s="12"/>
      <c r="JT45" s="12"/>
      <c r="JU45" s="12"/>
      <c r="JV45" s="12"/>
      <c r="JW45" s="12"/>
      <c r="JX45" s="12"/>
      <c r="JY45" s="12"/>
      <c r="JZ45" s="12"/>
      <c r="KA45" s="12"/>
      <c r="KB45" s="12"/>
      <c r="KC45" s="12"/>
      <c r="KD45" s="12"/>
      <c r="KE45" s="12"/>
      <c r="KF45" s="12"/>
      <c r="KG45" s="12"/>
      <c r="KH45" s="12"/>
      <c r="KI45" s="12"/>
      <c r="KJ45" s="12"/>
      <c r="KK45" s="12"/>
      <c r="KL45" s="12"/>
      <c r="KM45" s="12"/>
      <c r="KN45" s="12"/>
      <c r="KO45" s="12"/>
      <c r="KP45" s="12"/>
    </row>
    <row r="46" spans="1:302" ht="25.15" customHeight="1" x14ac:dyDescent="0.25">
      <c r="A46" s="12">
        <v>3295</v>
      </c>
      <c r="B46" s="12">
        <v>347426</v>
      </c>
      <c r="C46" s="12"/>
      <c r="D46" s="12"/>
      <c r="E46" s="12" t="s">
        <v>1065</v>
      </c>
      <c r="F46" s="12">
        <v>110000</v>
      </c>
      <c r="G46" s="12">
        <v>0</v>
      </c>
      <c r="H46" s="12" t="s">
        <v>174</v>
      </c>
      <c r="I46" s="12">
        <v>0</v>
      </c>
      <c r="J46" s="12"/>
      <c r="K46" s="12"/>
      <c r="L46" s="12"/>
      <c r="M46" s="12"/>
      <c r="N46" s="12"/>
      <c r="O46" s="12"/>
      <c r="P46" s="12"/>
      <c r="Q46" s="12"/>
      <c r="R46" s="12" t="s">
        <v>1066</v>
      </c>
      <c r="S46" s="12">
        <v>137397337</v>
      </c>
      <c r="T46" s="12" t="s">
        <v>1067</v>
      </c>
      <c r="U46" s="12" t="s">
        <v>1068</v>
      </c>
      <c r="V46" s="12" t="s">
        <v>1069</v>
      </c>
      <c r="W46" s="12" t="s">
        <v>1070</v>
      </c>
      <c r="X46" s="12" t="s">
        <v>180</v>
      </c>
      <c r="Y46" s="12">
        <v>89448</v>
      </c>
      <c r="Z46" s="12" t="s">
        <v>181</v>
      </c>
      <c r="AA46" s="12"/>
      <c r="AB46" s="12" t="s">
        <v>1071</v>
      </c>
      <c r="AC46" s="12" t="s">
        <v>1072</v>
      </c>
      <c r="AD46" s="12" t="s">
        <v>1073</v>
      </c>
      <c r="AE46" s="12" t="s">
        <v>1074</v>
      </c>
      <c r="AF46" s="12" t="s">
        <v>1075</v>
      </c>
      <c r="AG46" s="12" t="s">
        <v>1076</v>
      </c>
      <c r="AH46" s="12" t="s">
        <v>1077</v>
      </c>
      <c r="AI46" s="12" t="s">
        <v>1078</v>
      </c>
      <c r="AJ46" s="12" t="s">
        <v>1079</v>
      </c>
      <c r="AK46" s="12" t="s">
        <v>1080</v>
      </c>
      <c r="AL46" s="12" t="s">
        <v>1081</v>
      </c>
      <c r="AM46" s="12"/>
      <c r="AN46" s="12" t="s">
        <v>1082</v>
      </c>
      <c r="AO46" s="12" t="s">
        <v>180</v>
      </c>
      <c r="AP46" s="12">
        <v>89410</v>
      </c>
      <c r="AQ46" s="12" t="s">
        <v>181</v>
      </c>
      <c r="AR46" s="12"/>
      <c r="AS46" s="12"/>
      <c r="AT46" s="12" t="s">
        <v>190</v>
      </c>
      <c r="AU46" s="12" t="s">
        <v>191</v>
      </c>
      <c r="AV46" s="12" t="s">
        <v>1083</v>
      </c>
      <c r="AW46" s="12" t="s">
        <v>191</v>
      </c>
      <c r="AX46" s="12" t="s">
        <v>193</v>
      </c>
      <c r="AY46" s="12" t="s">
        <v>194</v>
      </c>
      <c r="AZ46" s="12" t="s">
        <v>388</v>
      </c>
      <c r="BA46" s="12" t="s">
        <v>194</v>
      </c>
      <c r="BB46" s="12" t="s">
        <v>196</v>
      </c>
      <c r="BC46" s="12" t="s">
        <v>197</v>
      </c>
      <c r="BD46" s="12" t="s">
        <v>1084</v>
      </c>
      <c r="BE46" s="12" t="s">
        <v>284</v>
      </c>
      <c r="BF46" s="12" t="s">
        <v>341</v>
      </c>
      <c r="BG46" s="12" t="s">
        <v>200</v>
      </c>
      <c r="BH46" s="12" t="s">
        <v>241</v>
      </c>
      <c r="BI46" s="12" t="s">
        <v>712</v>
      </c>
      <c r="BJ46" s="12" t="s">
        <v>203</v>
      </c>
      <c r="BK46" s="15" t="s">
        <v>1085</v>
      </c>
      <c r="BL46" s="12" t="s">
        <v>1086</v>
      </c>
      <c r="BM46" s="15" t="s">
        <v>1087</v>
      </c>
      <c r="BN46" s="12" t="s">
        <v>1088</v>
      </c>
      <c r="BO46" s="12" t="s">
        <v>1089</v>
      </c>
      <c r="BP46" s="12" t="s">
        <v>1090</v>
      </c>
      <c r="BQ46" s="18" t="s">
        <v>1091</v>
      </c>
      <c r="BR46" s="12" t="s">
        <v>1092</v>
      </c>
      <c r="BS46" s="12" t="s">
        <v>1093</v>
      </c>
      <c r="BT46" s="12">
        <v>89448</v>
      </c>
      <c r="BU46" s="12" t="s">
        <v>296</v>
      </c>
      <c r="BV46" s="12" t="s">
        <v>191</v>
      </c>
      <c r="BW46" s="12" t="s">
        <v>191</v>
      </c>
      <c r="BX46" s="12" t="s">
        <v>190</v>
      </c>
      <c r="BY46" s="12" t="s">
        <v>1094</v>
      </c>
      <c r="BZ46" s="12" t="s">
        <v>1095</v>
      </c>
      <c r="CA46" s="12" t="s">
        <v>213</v>
      </c>
      <c r="CB46" s="15" t="s">
        <v>1096</v>
      </c>
      <c r="CC46" s="12" t="s">
        <v>217</v>
      </c>
      <c r="CD46" s="15" t="s">
        <v>1097</v>
      </c>
      <c r="CE46" s="12" t="s">
        <v>219</v>
      </c>
      <c r="CF46" s="12"/>
      <c r="CG46" s="12"/>
      <c r="CH46" s="12"/>
      <c r="CI46" s="12"/>
      <c r="CJ46" s="12">
        <v>110000</v>
      </c>
      <c r="CK46" s="12"/>
      <c r="CL46" s="12"/>
      <c r="CM46" s="12"/>
      <c r="CN46" s="12"/>
      <c r="CO46" s="12"/>
      <c r="CP46" s="12"/>
      <c r="CQ46" s="12"/>
      <c r="CR46" s="12"/>
      <c r="CS46" s="12"/>
      <c r="CT46" s="12"/>
      <c r="CU46" s="12"/>
      <c r="CV46" s="12"/>
      <c r="CW46" s="12"/>
      <c r="CX46" s="12"/>
      <c r="CY46" s="12"/>
      <c r="CZ46" s="12"/>
      <c r="DA46" s="12"/>
      <c r="DB46" s="12"/>
      <c r="DC46" s="12"/>
      <c r="DD46" s="12"/>
      <c r="DE46" s="12"/>
      <c r="DF46" s="12"/>
      <c r="DG46" s="12"/>
      <c r="DH46" s="12"/>
      <c r="DI46" s="12"/>
      <c r="DJ46" s="12"/>
      <c r="DK46" s="12"/>
      <c r="DL46" s="12"/>
      <c r="DM46" s="12"/>
      <c r="DN46" s="12"/>
      <c r="DO46" s="12"/>
      <c r="DP46" s="12"/>
      <c r="DQ46" s="12"/>
      <c r="DR46" s="12"/>
      <c r="DS46" s="12"/>
      <c r="DT46" s="12"/>
      <c r="DU46" s="12"/>
      <c r="DV46" s="12"/>
      <c r="DW46" s="12"/>
      <c r="DX46" s="12"/>
      <c r="DY46" s="12"/>
      <c r="DZ46" s="12"/>
      <c r="EA46" s="12"/>
      <c r="EB46" s="12"/>
      <c r="EC46" s="12"/>
      <c r="ED46" s="12"/>
      <c r="EE46" s="12"/>
      <c r="EF46" s="12"/>
      <c r="EG46" s="12"/>
      <c r="EH46" s="12"/>
      <c r="EI46" s="12"/>
      <c r="EJ46" s="12"/>
      <c r="EK46" s="12"/>
      <c r="EL46" s="12"/>
      <c r="EM46" s="12" t="s">
        <v>219</v>
      </c>
      <c r="EN46" s="12"/>
      <c r="EO46" s="12"/>
      <c r="EP46" s="12"/>
      <c r="EQ46" s="12"/>
      <c r="ER46" s="12"/>
      <c r="ES46" s="12"/>
      <c r="ET46" s="12"/>
      <c r="EU46" s="12"/>
      <c r="EV46" s="12"/>
      <c r="EW46" s="12"/>
      <c r="EX46" s="12"/>
      <c r="EY46" s="12"/>
      <c r="EZ46" s="12"/>
      <c r="FA46" s="12"/>
      <c r="FB46" s="12"/>
      <c r="FC46" s="12"/>
      <c r="FD46" s="12"/>
      <c r="FE46" s="12"/>
      <c r="FF46" s="12"/>
      <c r="FG46" s="12"/>
      <c r="FH46" s="12"/>
      <c r="FI46" s="12"/>
      <c r="FJ46" s="12"/>
      <c r="FK46" s="12"/>
      <c r="FL46" s="12"/>
      <c r="FM46" s="12"/>
      <c r="FN46" s="12"/>
      <c r="FO46" s="12"/>
      <c r="FP46" s="12"/>
      <c r="FQ46" s="12"/>
      <c r="FR46" s="12"/>
      <c r="FS46" s="12"/>
      <c r="FT46" s="12"/>
      <c r="FU46" s="12"/>
      <c r="FV46" s="12"/>
      <c r="FW46" s="12"/>
      <c r="FX46" s="12"/>
      <c r="FY46" s="12"/>
      <c r="FZ46" s="12"/>
      <c r="GA46" s="12"/>
      <c r="GB46" s="12"/>
      <c r="GC46" s="12"/>
      <c r="GD46" s="12"/>
      <c r="GE46" s="12"/>
      <c r="GF46" s="12"/>
      <c r="GG46" s="12"/>
      <c r="GH46" s="12"/>
      <c r="GI46" s="12"/>
      <c r="GJ46" s="12"/>
      <c r="GK46" s="12"/>
      <c r="GL46" s="12"/>
      <c r="GM46" s="12"/>
      <c r="GN46" s="12"/>
      <c r="GO46" s="12"/>
      <c r="GP46" s="12"/>
      <c r="GQ46" s="12"/>
      <c r="GR46" s="12"/>
      <c r="GS46" s="12"/>
      <c r="GT46" s="12"/>
      <c r="GU46" s="12" t="s">
        <v>1098</v>
      </c>
      <c r="GV46" s="12"/>
      <c r="GW46" s="12"/>
      <c r="GX46" s="12"/>
      <c r="GY46" s="12"/>
      <c r="GZ46" s="12"/>
      <c r="HA46" s="12"/>
      <c r="HB46" s="12"/>
      <c r="HC46" s="12"/>
      <c r="HD46" s="12"/>
      <c r="HE46" s="12"/>
      <c r="HF46" s="12"/>
      <c r="HG46" s="12"/>
      <c r="HH46" s="12"/>
      <c r="HI46" s="12"/>
      <c r="HJ46" s="12"/>
      <c r="HK46" s="12"/>
      <c r="HL46" s="12"/>
      <c r="HM46" s="12"/>
      <c r="HN46" s="12"/>
      <c r="HO46" s="12"/>
      <c r="HP46" s="12"/>
      <c r="HQ46" s="12"/>
      <c r="HR46" s="12"/>
      <c r="HS46" s="12"/>
      <c r="HT46" s="12"/>
      <c r="HU46" s="12"/>
      <c r="HV46" s="12"/>
      <c r="HW46" s="12"/>
      <c r="HX46" s="12"/>
      <c r="HY46" s="12"/>
      <c r="HZ46" s="12"/>
      <c r="IA46" s="12"/>
      <c r="IB46" s="12"/>
      <c r="IC46" s="12"/>
      <c r="ID46" s="12"/>
      <c r="IE46" s="12"/>
      <c r="IF46" s="12"/>
      <c r="IG46" s="12"/>
      <c r="IH46" s="12"/>
      <c r="II46" s="12"/>
      <c r="IJ46" s="12"/>
      <c r="IK46" s="12"/>
      <c r="IL46" s="12"/>
      <c r="IM46" s="12"/>
      <c r="IN46" s="12"/>
      <c r="IO46" s="12"/>
      <c r="IP46" s="12"/>
      <c r="IQ46" s="12"/>
      <c r="IR46" s="12"/>
      <c r="IS46" s="12"/>
      <c r="IT46" s="12"/>
      <c r="IU46" s="12"/>
      <c r="IV46" s="12"/>
      <c r="IW46" s="12"/>
      <c r="IX46" s="12"/>
      <c r="IY46" s="22">
        <v>44284.675775462965</v>
      </c>
      <c r="IZ46" s="12" t="s">
        <v>1099</v>
      </c>
      <c r="JA46" s="12"/>
      <c r="JB46" s="12"/>
      <c r="JC46" s="12"/>
      <c r="JD46" s="12"/>
      <c r="JE46" s="12"/>
      <c r="JF46" s="12"/>
      <c r="JG46" s="12"/>
      <c r="JH46" s="12"/>
      <c r="JI46" s="12"/>
      <c r="JJ46" s="12"/>
      <c r="JK46" s="12"/>
      <c r="JL46" s="12"/>
      <c r="JM46" s="12"/>
      <c r="JN46" s="12"/>
      <c r="JO46" s="12"/>
      <c r="JP46" s="12"/>
      <c r="JQ46" s="12"/>
      <c r="JR46" s="12"/>
      <c r="JS46" s="12"/>
      <c r="JT46" s="12"/>
      <c r="JU46" s="12"/>
      <c r="JV46" s="12"/>
      <c r="JW46" s="12"/>
      <c r="JX46" s="12"/>
      <c r="JY46" s="12"/>
      <c r="JZ46" s="12"/>
      <c r="KA46" s="12"/>
      <c r="KB46" s="12"/>
      <c r="KC46" s="12"/>
      <c r="KD46" s="12"/>
      <c r="KE46" s="12"/>
      <c r="KF46" s="12"/>
      <c r="KG46" s="12"/>
      <c r="KH46" s="12"/>
      <c r="KI46" s="12"/>
      <c r="KJ46" s="12"/>
      <c r="KK46" s="12"/>
      <c r="KL46" s="12"/>
      <c r="KM46" s="12"/>
      <c r="KN46" s="12"/>
      <c r="KO46" s="12"/>
      <c r="KP46" s="12"/>
    </row>
    <row r="47" spans="1:302" ht="25.15" customHeight="1" x14ac:dyDescent="0.25">
      <c r="A47" s="12">
        <v>3295</v>
      </c>
      <c r="B47" s="12">
        <v>346557</v>
      </c>
      <c r="C47" s="12"/>
      <c r="D47" s="12"/>
      <c r="E47" s="12" t="s">
        <v>1100</v>
      </c>
      <c r="F47" s="12">
        <v>476304</v>
      </c>
      <c r="G47" s="12">
        <v>0</v>
      </c>
      <c r="H47" s="12" t="s">
        <v>174</v>
      </c>
      <c r="I47" s="12">
        <v>0</v>
      </c>
      <c r="J47" s="12"/>
      <c r="K47" s="12"/>
      <c r="L47" s="12"/>
      <c r="M47" s="12"/>
      <c r="N47" s="12"/>
      <c r="O47" s="12"/>
      <c r="P47" s="12"/>
      <c r="Q47" s="12"/>
      <c r="R47" s="12" t="s">
        <v>1101</v>
      </c>
      <c r="S47" s="12">
        <v>76121904</v>
      </c>
      <c r="T47" s="12" t="s">
        <v>1102</v>
      </c>
      <c r="U47" s="12" t="s">
        <v>1103</v>
      </c>
      <c r="V47" s="12"/>
      <c r="W47" s="12" t="s">
        <v>179</v>
      </c>
      <c r="X47" s="12" t="s">
        <v>180</v>
      </c>
      <c r="Y47" s="12">
        <v>89501</v>
      </c>
      <c r="Z47" s="12"/>
      <c r="AA47" s="12"/>
      <c r="AB47" s="12" t="s">
        <v>1104</v>
      </c>
      <c r="AC47" s="12" t="s">
        <v>1105</v>
      </c>
      <c r="AD47" s="12" t="s">
        <v>1106</v>
      </c>
      <c r="AE47" s="12" t="s">
        <v>1107</v>
      </c>
      <c r="AF47" s="12" t="s">
        <v>1075</v>
      </c>
      <c r="AG47" s="12" t="s">
        <v>1108</v>
      </c>
      <c r="AH47" s="12" t="s">
        <v>1109</v>
      </c>
      <c r="AI47" s="12" t="s">
        <v>1110</v>
      </c>
      <c r="AJ47" s="12">
        <v>7758461378</v>
      </c>
      <c r="AK47" s="12" t="s">
        <v>1111</v>
      </c>
      <c r="AL47" s="12"/>
      <c r="AM47" s="12"/>
      <c r="AN47" s="12"/>
      <c r="AO47" s="12"/>
      <c r="AP47" s="12"/>
      <c r="AQ47" s="12"/>
      <c r="AR47" s="12"/>
      <c r="AS47" s="12" t="s">
        <v>1112</v>
      </c>
      <c r="AT47" s="12" t="s">
        <v>190</v>
      </c>
      <c r="AU47" s="12" t="s">
        <v>191</v>
      </c>
      <c r="AV47" s="12" t="s">
        <v>1113</v>
      </c>
      <c r="AW47" s="12" t="s">
        <v>191</v>
      </c>
      <c r="AX47" s="12" t="s">
        <v>193</v>
      </c>
      <c r="AY47" s="12" t="s">
        <v>194</v>
      </c>
      <c r="AZ47" s="12" t="s">
        <v>195</v>
      </c>
      <c r="BA47" s="12" t="s">
        <v>194</v>
      </c>
      <c r="BB47" s="12" t="s">
        <v>196</v>
      </c>
      <c r="BC47" s="12" t="s">
        <v>197</v>
      </c>
      <c r="BD47" s="12" t="s">
        <v>1114</v>
      </c>
      <c r="BE47" s="12" t="s">
        <v>284</v>
      </c>
      <c r="BF47" s="12" t="s">
        <v>684</v>
      </c>
      <c r="BG47" s="12" t="s">
        <v>240</v>
      </c>
      <c r="BH47" s="12" t="s">
        <v>241</v>
      </c>
      <c r="BI47" s="12" t="s">
        <v>1115</v>
      </c>
      <c r="BJ47" s="12" t="s">
        <v>203</v>
      </c>
      <c r="BK47" s="15" t="s">
        <v>1116</v>
      </c>
      <c r="BL47" s="15" t="s">
        <v>1117</v>
      </c>
      <c r="BM47" s="15" t="s">
        <v>1118</v>
      </c>
      <c r="BN47" s="15" t="s">
        <v>1119</v>
      </c>
      <c r="BO47" s="15" t="s">
        <v>1120</v>
      </c>
      <c r="BP47" s="12" t="s">
        <v>1121</v>
      </c>
      <c r="BQ47" s="18" t="s">
        <v>1122</v>
      </c>
      <c r="BR47" s="12" t="s">
        <v>1123</v>
      </c>
      <c r="BS47" s="15" t="s">
        <v>1124</v>
      </c>
      <c r="BT47" s="12">
        <v>89501</v>
      </c>
      <c r="BU47" s="12" t="s">
        <v>296</v>
      </c>
      <c r="BV47" s="12" t="s">
        <v>191</v>
      </c>
      <c r="BW47" s="12" t="s">
        <v>191</v>
      </c>
      <c r="BX47" s="12" t="s">
        <v>190</v>
      </c>
      <c r="BY47" s="12" t="s">
        <v>1125</v>
      </c>
      <c r="BZ47" s="12" t="s">
        <v>1126</v>
      </c>
      <c r="CA47" s="12" t="s">
        <v>213</v>
      </c>
      <c r="CB47" s="15" t="s">
        <v>1127</v>
      </c>
      <c r="CC47" s="12" t="s">
        <v>738</v>
      </c>
      <c r="CD47" s="15" t="s">
        <v>1128</v>
      </c>
      <c r="CE47" s="12" t="s">
        <v>219</v>
      </c>
      <c r="CF47" s="12"/>
      <c r="CG47" s="12"/>
      <c r="CH47" s="12"/>
      <c r="CI47" s="12"/>
      <c r="CJ47" s="12">
        <v>476304</v>
      </c>
      <c r="CK47" s="12"/>
      <c r="CL47" s="12"/>
      <c r="CM47" s="12"/>
      <c r="CN47" s="12"/>
      <c r="CO47" s="12"/>
      <c r="CP47" s="12"/>
      <c r="CQ47" s="12"/>
      <c r="CR47" s="12"/>
      <c r="CS47" s="12"/>
      <c r="CT47" s="12"/>
      <c r="CU47" s="12"/>
      <c r="CV47" s="12"/>
      <c r="CW47" s="12"/>
      <c r="CX47" s="12"/>
      <c r="CY47" s="12"/>
      <c r="CZ47" s="12"/>
      <c r="DA47" s="12"/>
      <c r="DB47" s="12"/>
      <c r="DC47" s="12"/>
      <c r="DD47" s="12"/>
      <c r="DE47" s="12"/>
      <c r="DF47" s="12"/>
      <c r="DG47" s="12"/>
      <c r="DH47" s="12"/>
      <c r="DI47" s="12"/>
      <c r="DJ47" s="12"/>
      <c r="DK47" s="12"/>
      <c r="DL47" s="12"/>
      <c r="DM47" s="12"/>
      <c r="DN47" s="12"/>
      <c r="DO47" s="12"/>
      <c r="DP47" s="12"/>
      <c r="DQ47" s="12"/>
      <c r="DR47" s="12"/>
      <c r="DS47" s="12"/>
      <c r="DT47" s="12"/>
      <c r="DU47" s="12"/>
      <c r="DV47" s="12"/>
      <c r="DW47" s="12"/>
      <c r="DX47" s="12"/>
      <c r="DY47" s="12"/>
      <c r="DZ47" s="12"/>
      <c r="EA47" s="12"/>
      <c r="EB47" s="12"/>
      <c r="EC47" s="12"/>
      <c r="ED47" s="12"/>
      <c r="EE47" s="12"/>
      <c r="EF47" s="12"/>
      <c r="EG47" s="12"/>
      <c r="EH47" s="12"/>
      <c r="EI47" s="12"/>
      <c r="EJ47" s="12"/>
      <c r="EK47" s="12"/>
      <c r="EL47" s="12"/>
      <c r="EM47" s="12" t="s">
        <v>219</v>
      </c>
      <c r="EN47" s="12"/>
      <c r="EO47" s="12"/>
      <c r="EP47" s="12"/>
      <c r="EQ47" s="12"/>
      <c r="ER47" s="12"/>
      <c r="ES47" s="12"/>
      <c r="ET47" s="12"/>
      <c r="EU47" s="12"/>
      <c r="EV47" s="12"/>
      <c r="EW47" s="12"/>
      <c r="EX47" s="12"/>
      <c r="EY47" s="12"/>
      <c r="EZ47" s="12"/>
      <c r="FA47" s="12"/>
      <c r="FB47" s="12"/>
      <c r="FC47" s="12"/>
      <c r="FD47" s="12"/>
      <c r="FE47" s="12"/>
      <c r="FF47" s="12"/>
      <c r="FG47" s="12"/>
      <c r="FH47" s="12"/>
      <c r="FI47" s="12"/>
      <c r="FJ47" s="12"/>
      <c r="FK47" s="12"/>
      <c r="FL47" s="12"/>
      <c r="FM47" s="12"/>
      <c r="FN47" s="12"/>
      <c r="FO47" s="12"/>
      <c r="FP47" s="12"/>
      <c r="FQ47" s="12"/>
      <c r="FR47" s="12"/>
      <c r="FS47" s="12"/>
      <c r="FT47" s="12"/>
      <c r="FU47" s="12"/>
      <c r="FV47" s="12"/>
      <c r="FW47" s="12"/>
      <c r="FX47" s="12"/>
      <c r="FY47" s="12"/>
      <c r="FZ47" s="12"/>
      <c r="GA47" s="12"/>
      <c r="GB47" s="12"/>
      <c r="GC47" s="12"/>
      <c r="GD47" s="12"/>
      <c r="GE47" s="12"/>
      <c r="GF47" s="12"/>
      <c r="GG47" s="12"/>
      <c r="GH47" s="12"/>
      <c r="GI47" s="12"/>
      <c r="GJ47" s="12"/>
      <c r="GK47" s="12"/>
      <c r="GL47" s="12"/>
      <c r="GM47" s="12"/>
      <c r="GN47" s="12"/>
      <c r="GO47" s="12"/>
      <c r="GP47" s="12"/>
      <c r="GQ47" s="12"/>
      <c r="GR47" s="12"/>
      <c r="GS47" s="12"/>
      <c r="GT47" s="12"/>
      <c r="GU47" s="12"/>
      <c r="GV47" s="12"/>
      <c r="GW47" s="12"/>
      <c r="GX47" s="12"/>
      <c r="GY47" s="12"/>
      <c r="GZ47" s="12"/>
      <c r="HA47" s="12"/>
      <c r="HB47" s="12"/>
      <c r="HC47" s="12"/>
      <c r="HD47" s="12"/>
      <c r="HE47" s="12"/>
      <c r="HF47" s="12"/>
      <c r="HG47" s="12"/>
      <c r="HH47" s="12"/>
      <c r="HI47" s="12"/>
      <c r="HJ47" s="12"/>
      <c r="HK47" s="12"/>
      <c r="HL47" s="12"/>
      <c r="HM47" s="12"/>
      <c r="HN47" s="12"/>
      <c r="HO47" s="12"/>
      <c r="HP47" s="12"/>
      <c r="HQ47" s="12"/>
      <c r="HR47" s="12"/>
      <c r="HS47" s="12"/>
      <c r="HT47" s="12"/>
      <c r="HU47" s="12"/>
      <c r="HV47" s="12"/>
      <c r="HW47" s="12"/>
      <c r="HX47" s="12"/>
      <c r="HY47" s="12"/>
      <c r="HZ47" s="12"/>
      <c r="IA47" s="12"/>
      <c r="IB47" s="12"/>
      <c r="IC47" s="12"/>
      <c r="ID47" s="12"/>
      <c r="IE47" s="12"/>
      <c r="IF47" s="12"/>
      <c r="IG47" s="12"/>
      <c r="IH47" s="12"/>
      <c r="II47" s="12"/>
      <c r="IJ47" s="12"/>
      <c r="IK47" s="12"/>
      <c r="IL47" s="12"/>
      <c r="IM47" s="12"/>
      <c r="IN47" s="12"/>
      <c r="IO47" s="12"/>
      <c r="IP47" s="12"/>
      <c r="IQ47" s="12"/>
      <c r="IR47" s="12"/>
      <c r="IS47" s="12"/>
      <c r="IT47" s="12"/>
      <c r="IU47" s="12"/>
      <c r="IV47" s="12"/>
      <c r="IW47" s="12"/>
      <c r="IX47" s="12"/>
      <c r="IY47" s="22">
        <v>44284.960115740738</v>
      </c>
      <c r="IZ47" s="12" t="s">
        <v>1129</v>
      </c>
      <c r="JA47" s="12"/>
      <c r="JB47" s="12"/>
      <c r="JC47" s="12"/>
      <c r="JD47" s="12"/>
      <c r="JE47" s="12"/>
      <c r="JF47" s="12"/>
      <c r="JG47" s="12"/>
      <c r="JH47" s="12"/>
      <c r="JI47" s="12"/>
      <c r="JJ47" s="12"/>
      <c r="JK47" s="12"/>
      <c r="JL47" s="12"/>
      <c r="JM47" s="12"/>
      <c r="JN47" s="12"/>
      <c r="JO47" s="12"/>
      <c r="JP47" s="12"/>
      <c r="JQ47" s="12"/>
      <c r="JR47" s="12"/>
      <c r="JS47" s="12"/>
      <c r="JT47" s="12"/>
      <c r="JU47" s="12"/>
      <c r="JV47" s="12"/>
      <c r="JW47" s="12"/>
      <c r="JX47" s="12"/>
      <c r="JY47" s="12"/>
      <c r="JZ47" s="12"/>
      <c r="KA47" s="12"/>
      <c r="KB47" s="12"/>
      <c r="KC47" s="12"/>
      <c r="KD47" s="12"/>
      <c r="KE47" s="12"/>
      <c r="KF47" s="12"/>
      <c r="KG47" s="12"/>
      <c r="KH47" s="12"/>
      <c r="KI47" s="12"/>
      <c r="KJ47" s="12"/>
      <c r="KK47" s="12"/>
      <c r="KL47" s="12"/>
      <c r="KM47" s="12"/>
      <c r="KN47" s="12"/>
      <c r="KO47" s="12"/>
      <c r="KP47" s="12"/>
    </row>
    <row r="48" spans="1:302" ht="25.15" customHeight="1" x14ac:dyDescent="0.25">
      <c r="A48" s="12">
        <v>3295</v>
      </c>
      <c r="B48" s="12">
        <v>346807</v>
      </c>
      <c r="C48" s="12"/>
      <c r="D48" s="12"/>
      <c r="E48" s="12" t="s">
        <v>1130</v>
      </c>
      <c r="F48" s="12">
        <v>78580</v>
      </c>
      <c r="G48" s="12">
        <v>0</v>
      </c>
      <c r="H48" s="12" t="s">
        <v>174</v>
      </c>
      <c r="I48" s="12">
        <v>0</v>
      </c>
      <c r="J48" s="12"/>
      <c r="K48" s="12"/>
      <c r="L48" s="12"/>
      <c r="M48" s="12"/>
      <c r="N48" s="12"/>
      <c r="O48" s="12"/>
      <c r="P48" s="12"/>
      <c r="Q48" s="12"/>
      <c r="R48" s="12" t="s">
        <v>175</v>
      </c>
      <c r="S48" s="12">
        <v>98377336</v>
      </c>
      <c r="T48" s="12" t="s">
        <v>1131</v>
      </c>
      <c r="U48" s="12" t="s">
        <v>1132</v>
      </c>
      <c r="V48" s="12"/>
      <c r="W48" s="12" t="s">
        <v>275</v>
      </c>
      <c r="X48" s="12" t="s">
        <v>180</v>
      </c>
      <c r="Y48" s="12">
        <v>89154</v>
      </c>
      <c r="Z48" s="12"/>
      <c r="AA48" s="12"/>
      <c r="AB48" s="12" t="s">
        <v>1133</v>
      </c>
      <c r="AC48" s="12" t="s">
        <v>1134</v>
      </c>
      <c r="AD48" s="12" t="s">
        <v>1135</v>
      </c>
      <c r="AE48" s="12" t="s">
        <v>1136</v>
      </c>
      <c r="AF48" s="12" t="s">
        <v>1137</v>
      </c>
      <c r="AG48" s="12" t="s">
        <v>1138</v>
      </c>
      <c r="AH48" s="12" t="s">
        <v>1139</v>
      </c>
      <c r="AI48" s="12" t="s">
        <v>1140</v>
      </c>
      <c r="AJ48" s="12" t="s">
        <v>1141</v>
      </c>
      <c r="AK48" s="12" t="s">
        <v>1142</v>
      </c>
      <c r="AL48" s="12"/>
      <c r="AM48" s="12"/>
      <c r="AN48" s="12"/>
      <c r="AO48" s="12"/>
      <c r="AP48" s="12"/>
      <c r="AQ48" s="12"/>
      <c r="AR48" s="12"/>
      <c r="AS48" s="12"/>
      <c r="AT48" s="12" t="s">
        <v>190</v>
      </c>
      <c r="AU48" s="12" t="s">
        <v>191</v>
      </c>
      <c r="AV48" s="12" t="s">
        <v>1143</v>
      </c>
      <c r="AW48" s="12" t="s">
        <v>191</v>
      </c>
      <c r="AX48" s="12" t="s">
        <v>193</v>
      </c>
      <c r="AY48" s="12" t="s">
        <v>194</v>
      </c>
      <c r="AZ48" s="12" t="s">
        <v>195</v>
      </c>
      <c r="BA48" s="12" t="s">
        <v>194</v>
      </c>
      <c r="BB48" s="12" t="s">
        <v>196</v>
      </c>
      <c r="BC48" s="12" t="s">
        <v>237</v>
      </c>
      <c r="BD48" s="12" t="s">
        <v>1130</v>
      </c>
      <c r="BE48" s="12" t="s">
        <v>198</v>
      </c>
      <c r="BF48" s="12" t="s">
        <v>259</v>
      </c>
      <c r="BG48" s="12" t="s">
        <v>414</v>
      </c>
      <c r="BH48" s="12" t="s">
        <v>241</v>
      </c>
      <c r="BI48" s="12" t="s">
        <v>242</v>
      </c>
      <c r="BJ48" s="12" t="s">
        <v>203</v>
      </c>
      <c r="BK48" s="15" t="s">
        <v>1144</v>
      </c>
      <c r="BL48" s="15" t="s">
        <v>1145</v>
      </c>
      <c r="BM48" s="12" t="s">
        <v>1146</v>
      </c>
      <c r="BN48" s="12" t="s">
        <v>1147</v>
      </c>
      <c r="BO48" s="12" t="s">
        <v>1148</v>
      </c>
      <c r="BP48" s="15" t="s">
        <v>1149</v>
      </c>
      <c r="BQ48" s="23">
        <v>1</v>
      </c>
      <c r="BR48" s="15" t="s">
        <v>1150</v>
      </c>
      <c r="BS48" s="12" t="s">
        <v>1151</v>
      </c>
      <c r="BT48" s="12">
        <v>89154</v>
      </c>
      <c r="BU48" s="12" t="s">
        <v>212</v>
      </c>
      <c r="BV48" s="12" t="s">
        <v>191</v>
      </c>
      <c r="BW48" s="12" t="s">
        <v>191</v>
      </c>
      <c r="BX48" s="12" t="s">
        <v>214</v>
      </c>
      <c r="BY48" s="12" t="s">
        <v>401</v>
      </c>
      <c r="BZ48" s="12" t="s">
        <v>401</v>
      </c>
      <c r="CA48" s="12" t="s">
        <v>213</v>
      </c>
      <c r="CB48" s="12" t="s">
        <v>213</v>
      </c>
      <c r="CC48" s="12" t="s">
        <v>217</v>
      </c>
      <c r="CD48" s="15" t="s">
        <v>1152</v>
      </c>
      <c r="CE48" s="12" t="s">
        <v>1153</v>
      </c>
      <c r="CF48" s="12"/>
      <c r="CG48" s="12"/>
      <c r="CH48" s="12"/>
      <c r="CI48" s="12"/>
      <c r="CJ48" s="12">
        <v>78580</v>
      </c>
      <c r="CK48" s="12"/>
      <c r="CL48" s="12"/>
      <c r="CM48" s="12"/>
      <c r="CN48" s="12"/>
      <c r="CO48" s="12"/>
      <c r="CP48" s="12"/>
      <c r="CQ48" s="12"/>
      <c r="CR48" s="12"/>
      <c r="CS48" s="12"/>
      <c r="CT48" s="12"/>
      <c r="CU48" s="12"/>
      <c r="CV48" s="12"/>
      <c r="CW48" s="12"/>
      <c r="CX48" s="12"/>
      <c r="CY48" s="12"/>
      <c r="CZ48" s="12"/>
      <c r="DA48" s="12"/>
      <c r="DB48" s="12"/>
      <c r="DC48" s="12"/>
      <c r="DD48" s="12"/>
      <c r="DE48" s="12"/>
      <c r="DF48" s="12"/>
      <c r="DG48" s="12"/>
      <c r="DH48" s="12"/>
      <c r="DI48" s="12"/>
      <c r="DJ48" s="12"/>
      <c r="DK48" s="12"/>
      <c r="DL48" s="12"/>
      <c r="DM48" s="12"/>
      <c r="DN48" s="12"/>
      <c r="DO48" s="12"/>
      <c r="DP48" s="12"/>
      <c r="DQ48" s="12"/>
      <c r="DR48" s="12"/>
      <c r="DS48" s="12"/>
      <c r="DT48" s="12"/>
      <c r="DU48" s="12"/>
      <c r="DV48" s="12"/>
      <c r="DW48" s="12"/>
      <c r="DX48" s="12"/>
      <c r="DY48" s="12"/>
      <c r="DZ48" s="12"/>
      <c r="EA48" s="12"/>
      <c r="EB48" s="12"/>
      <c r="EC48" s="12"/>
      <c r="ED48" s="12"/>
      <c r="EE48" s="12"/>
      <c r="EF48" s="12"/>
      <c r="EG48" s="12"/>
      <c r="EH48" s="12"/>
      <c r="EI48" s="12"/>
      <c r="EJ48" s="12"/>
      <c r="EK48" s="12"/>
      <c r="EL48" s="12"/>
      <c r="EM48" s="12"/>
      <c r="EN48" s="12"/>
      <c r="EO48" s="12"/>
      <c r="EP48" s="12"/>
      <c r="EQ48" s="12"/>
      <c r="ER48" s="12"/>
      <c r="ES48" s="12"/>
      <c r="ET48" s="12"/>
      <c r="EU48" s="12"/>
      <c r="EV48" s="12"/>
      <c r="EW48" s="12"/>
      <c r="EX48" s="12"/>
      <c r="EY48" s="12"/>
      <c r="EZ48" s="12"/>
      <c r="FA48" s="12"/>
      <c r="FB48" s="12"/>
      <c r="FC48" s="12"/>
      <c r="FD48" s="12"/>
      <c r="FE48" s="12"/>
      <c r="FF48" s="12"/>
      <c r="FG48" s="12"/>
      <c r="FH48" s="12"/>
      <c r="FI48" s="12"/>
      <c r="FJ48" s="12"/>
      <c r="FK48" s="12"/>
      <c r="FL48" s="12"/>
      <c r="FM48" s="12"/>
      <c r="FN48" s="12"/>
      <c r="FO48" s="12"/>
      <c r="FP48" s="12"/>
      <c r="FQ48" s="12"/>
      <c r="FR48" s="12"/>
      <c r="FS48" s="12"/>
      <c r="FT48" s="12"/>
      <c r="FU48" s="12"/>
      <c r="FV48" s="12"/>
      <c r="FW48" s="12"/>
      <c r="FX48" s="12"/>
      <c r="FY48" s="12"/>
      <c r="FZ48" s="12"/>
      <c r="GA48" s="12"/>
      <c r="GB48" s="12"/>
      <c r="GC48" s="12"/>
      <c r="GD48" s="12"/>
      <c r="GE48" s="12"/>
      <c r="GF48" s="12"/>
      <c r="GG48" s="12"/>
      <c r="GH48" s="12"/>
      <c r="GI48" s="12"/>
      <c r="GJ48" s="12"/>
      <c r="GK48" s="12"/>
      <c r="GL48" s="12"/>
      <c r="GM48" s="12"/>
      <c r="GN48" s="12"/>
      <c r="GO48" s="12"/>
      <c r="GP48" s="12"/>
      <c r="GQ48" s="12"/>
      <c r="GR48" s="12"/>
      <c r="GS48" s="12"/>
      <c r="GT48" s="12"/>
      <c r="GU48" s="12" t="s">
        <v>1154</v>
      </c>
      <c r="GV48" s="12"/>
      <c r="GW48" s="12"/>
      <c r="GX48" s="12"/>
      <c r="GY48" s="12"/>
      <c r="GZ48" s="12"/>
      <c r="HA48" s="12"/>
      <c r="HB48" s="12"/>
      <c r="HC48" s="12"/>
      <c r="HD48" s="12"/>
      <c r="HE48" s="12"/>
      <c r="HF48" s="12"/>
      <c r="HG48" s="12"/>
      <c r="HH48" s="12"/>
      <c r="HI48" s="12"/>
      <c r="HJ48" s="12"/>
      <c r="HK48" s="12"/>
      <c r="HL48" s="12"/>
      <c r="HM48" s="12"/>
      <c r="HN48" s="12"/>
      <c r="HO48" s="12"/>
      <c r="HP48" s="12"/>
      <c r="HQ48" s="12"/>
      <c r="HR48" s="12"/>
      <c r="HS48" s="12"/>
      <c r="HT48" s="12"/>
      <c r="HU48" s="12"/>
      <c r="HV48" s="12"/>
      <c r="HW48" s="12"/>
      <c r="HX48" s="12"/>
      <c r="HY48" s="12"/>
      <c r="HZ48" s="12"/>
      <c r="IA48" s="12"/>
      <c r="IB48" s="12"/>
      <c r="IC48" s="12"/>
      <c r="ID48" s="12"/>
      <c r="IE48" s="12"/>
      <c r="IF48" s="12"/>
      <c r="IG48" s="12"/>
      <c r="IH48" s="12"/>
      <c r="II48" s="12"/>
      <c r="IJ48" s="12"/>
      <c r="IK48" s="12"/>
      <c r="IL48" s="12"/>
      <c r="IM48" s="12"/>
      <c r="IN48" s="12"/>
      <c r="IO48" s="12"/>
      <c r="IP48" s="12"/>
      <c r="IQ48" s="12"/>
      <c r="IR48" s="12"/>
      <c r="IS48" s="12"/>
      <c r="IT48" s="12"/>
      <c r="IU48" s="12"/>
      <c r="IV48" s="12"/>
      <c r="IW48" s="12"/>
      <c r="IX48" s="12"/>
      <c r="IY48" s="22">
        <v>44281.622071759259</v>
      </c>
      <c r="IZ48" s="12" t="s">
        <v>1155</v>
      </c>
      <c r="JA48" s="12"/>
      <c r="JB48" s="12"/>
      <c r="JC48" s="12"/>
      <c r="JD48" s="12"/>
      <c r="JE48" s="12"/>
      <c r="JF48" s="12"/>
      <c r="JG48" s="12"/>
      <c r="JH48" s="12"/>
      <c r="JI48" s="12"/>
      <c r="JJ48" s="12"/>
      <c r="JK48" s="12"/>
      <c r="JL48" s="12"/>
      <c r="JM48" s="12"/>
      <c r="JN48" s="12"/>
      <c r="JO48" s="12"/>
      <c r="JP48" s="12"/>
      <c r="JQ48" s="12"/>
      <c r="JR48" s="12"/>
      <c r="JS48" s="12"/>
      <c r="JT48" s="12"/>
      <c r="JU48" s="12"/>
      <c r="JV48" s="12"/>
      <c r="JW48" s="12"/>
      <c r="JX48" s="12"/>
      <c r="JY48" s="12"/>
      <c r="JZ48" s="12"/>
      <c r="KA48" s="12"/>
      <c r="KB48" s="12"/>
      <c r="KC48" s="12"/>
      <c r="KD48" s="12"/>
      <c r="KE48" s="12"/>
      <c r="KF48" s="12"/>
      <c r="KG48" s="12"/>
      <c r="KH48" s="12"/>
      <c r="KI48" s="12"/>
      <c r="KJ48" s="12"/>
      <c r="KK48" s="12"/>
      <c r="KL48" s="12"/>
      <c r="KM48" s="12"/>
      <c r="KN48" s="12"/>
      <c r="KO48" s="12"/>
      <c r="KP48" s="12"/>
    </row>
    <row r="49" spans="1:302" ht="25.15" customHeight="1" x14ac:dyDescent="0.25">
      <c r="A49" s="12">
        <v>3295</v>
      </c>
      <c r="B49" s="12">
        <v>347060</v>
      </c>
      <c r="C49" s="12"/>
      <c r="D49" s="12"/>
      <c r="E49" s="12" t="s">
        <v>1156</v>
      </c>
      <c r="F49" s="12">
        <v>75000</v>
      </c>
      <c r="G49" s="12">
        <v>0</v>
      </c>
      <c r="H49" s="12" t="s">
        <v>174</v>
      </c>
      <c r="I49" s="12">
        <v>0</v>
      </c>
      <c r="J49" s="12"/>
      <c r="K49" s="12"/>
      <c r="L49" s="12"/>
      <c r="M49" s="12"/>
      <c r="N49" s="12"/>
      <c r="O49" s="12"/>
      <c r="P49" s="12"/>
      <c r="Q49" s="12"/>
      <c r="R49" s="12">
        <v>262800962</v>
      </c>
      <c r="S49" s="12">
        <v>73786998</v>
      </c>
      <c r="T49" s="12" t="s">
        <v>1157</v>
      </c>
      <c r="U49" s="12" t="s">
        <v>1158</v>
      </c>
      <c r="V49" s="12"/>
      <c r="W49" s="12" t="s">
        <v>179</v>
      </c>
      <c r="X49" s="12" t="s">
        <v>180</v>
      </c>
      <c r="Y49" s="12">
        <v>89512</v>
      </c>
      <c r="Z49" s="12" t="s">
        <v>181</v>
      </c>
      <c r="AA49" s="12"/>
      <c r="AB49" s="12">
        <v>7753375855</v>
      </c>
      <c r="AC49" s="12" t="s">
        <v>1159</v>
      </c>
      <c r="AD49" s="12" t="s">
        <v>1160</v>
      </c>
      <c r="AE49" s="12" t="s">
        <v>1161</v>
      </c>
      <c r="AF49" s="12" t="s">
        <v>1162</v>
      </c>
      <c r="AG49" s="12" t="s">
        <v>1163</v>
      </c>
      <c r="AH49" s="12" t="s">
        <v>1164</v>
      </c>
      <c r="AI49" s="12" t="s">
        <v>1165</v>
      </c>
      <c r="AJ49" s="12">
        <v>7753375855</v>
      </c>
      <c r="AK49" s="12" t="s">
        <v>1166</v>
      </c>
      <c r="AL49" s="12"/>
      <c r="AM49" s="12"/>
      <c r="AN49" s="12"/>
      <c r="AO49" s="12"/>
      <c r="AP49" s="12"/>
      <c r="AQ49" s="12"/>
      <c r="AR49" s="12"/>
      <c r="AS49" s="12" t="s">
        <v>1163</v>
      </c>
      <c r="AT49" s="12" t="s">
        <v>190</v>
      </c>
      <c r="AU49" s="12" t="s">
        <v>191</v>
      </c>
      <c r="AV49" s="12" t="s">
        <v>191</v>
      </c>
      <c r="AW49" s="12" t="s">
        <v>191</v>
      </c>
      <c r="AX49" s="12" t="s">
        <v>193</v>
      </c>
      <c r="AY49" s="12" t="s">
        <v>194</v>
      </c>
      <c r="AZ49" s="12" t="s">
        <v>195</v>
      </c>
      <c r="BA49" s="12" t="s">
        <v>194</v>
      </c>
      <c r="BB49" s="12" t="s">
        <v>196</v>
      </c>
      <c r="BC49" s="12" t="s">
        <v>197</v>
      </c>
      <c r="BD49" s="12" t="s">
        <v>1156</v>
      </c>
      <c r="BE49" s="12" t="s">
        <v>284</v>
      </c>
      <c r="BF49" s="12" t="s">
        <v>239</v>
      </c>
      <c r="BG49" s="12" t="s">
        <v>240</v>
      </c>
      <c r="BH49" s="12" t="s">
        <v>201</v>
      </c>
      <c r="BI49" s="12" t="s">
        <v>441</v>
      </c>
      <c r="BJ49" s="12" t="s">
        <v>203</v>
      </c>
      <c r="BK49" s="15" t="s">
        <v>1167</v>
      </c>
      <c r="BL49" s="12" t="s">
        <v>1168</v>
      </c>
      <c r="BM49" s="12" t="s">
        <v>1169</v>
      </c>
      <c r="BN49" s="12" t="s">
        <v>1170</v>
      </c>
      <c r="BO49" s="15" t="s">
        <v>1171</v>
      </c>
      <c r="BP49" s="15" t="s">
        <v>1172</v>
      </c>
      <c r="BQ49" s="23">
        <v>0</v>
      </c>
      <c r="BR49" s="15" t="s">
        <v>1173</v>
      </c>
      <c r="BS49" s="12" t="s">
        <v>1174</v>
      </c>
      <c r="BT49" s="12">
        <v>89512</v>
      </c>
      <c r="BU49" s="12" t="s">
        <v>296</v>
      </c>
      <c r="BV49" s="12" t="s">
        <v>191</v>
      </c>
      <c r="BW49" s="12" t="s">
        <v>191</v>
      </c>
      <c r="BX49" s="12" t="s">
        <v>214</v>
      </c>
      <c r="BY49" s="12" t="s">
        <v>401</v>
      </c>
      <c r="BZ49" s="12" t="s">
        <v>401</v>
      </c>
      <c r="CA49" s="12" t="s">
        <v>213</v>
      </c>
      <c r="CB49" s="15" t="s">
        <v>1175</v>
      </c>
      <c r="CC49" s="12" t="s">
        <v>738</v>
      </c>
      <c r="CD49" s="15" t="s">
        <v>1176</v>
      </c>
      <c r="CE49" s="12"/>
      <c r="CF49" s="12">
        <v>75000</v>
      </c>
      <c r="CG49" s="12"/>
      <c r="CH49" s="12"/>
      <c r="CI49" s="12"/>
      <c r="CJ49" s="12"/>
      <c r="CK49" s="12"/>
      <c r="CL49" s="12"/>
      <c r="CM49" s="12"/>
      <c r="CN49" s="12"/>
      <c r="CO49" s="12"/>
      <c r="CP49" s="12"/>
      <c r="CQ49" s="12"/>
      <c r="CR49" s="12"/>
      <c r="CS49" s="12"/>
      <c r="CT49" s="12"/>
      <c r="CU49" s="12"/>
      <c r="CV49" s="12"/>
      <c r="CW49" s="12"/>
      <c r="CX49" s="12"/>
      <c r="CY49" s="12"/>
      <c r="CZ49" s="12"/>
      <c r="DA49" s="12"/>
      <c r="DB49" s="12"/>
      <c r="DC49" s="12"/>
      <c r="DD49" s="12"/>
      <c r="DE49" s="12"/>
      <c r="DF49" s="12"/>
      <c r="DG49" s="12"/>
      <c r="DH49" s="12"/>
      <c r="DI49" s="12"/>
      <c r="DJ49" s="12"/>
      <c r="DK49" s="12"/>
      <c r="DL49" s="12"/>
      <c r="DM49" s="12"/>
      <c r="DN49" s="12"/>
      <c r="DO49" s="12"/>
      <c r="DP49" s="12"/>
      <c r="DQ49" s="12"/>
      <c r="DR49" s="12"/>
      <c r="DS49" s="12"/>
      <c r="DT49" s="12"/>
      <c r="DU49" s="12"/>
      <c r="DV49" s="12"/>
      <c r="DW49" s="12"/>
      <c r="DX49" s="12"/>
      <c r="DY49" s="12"/>
      <c r="DZ49" s="12"/>
      <c r="EA49" s="12"/>
      <c r="EB49" s="12"/>
      <c r="EC49" s="12"/>
      <c r="ED49" s="12"/>
      <c r="EE49" s="12"/>
      <c r="EF49" s="12"/>
      <c r="EG49" s="12"/>
      <c r="EH49" s="12"/>
      <c r="EI49" s="12"/>
      <c r="EJ49" s="12"/>
      <c r="EK49" s="12"/>
      <c r="EL49" s="12"/>
      <c r="EM49" s="12" t="s">
        <v>219</v>
      </c>
      <c r="EN49" s="12"/>
      <c r="EO49" s="12"/>
      <c r="EP49" s="12"/>
      <c r="EQ49" s="12"/>
      <c r="ER49" s="12"/>
      <c r="ES49" s="12"/>
      <c r="ET49" s="12"/>
      <c r="EU49" s="12"/>
      <c r="EV49" s="12"/>
      <c r="EW49" s="12"/>
      <c r="EX49" s="12"/>
      <c r="EY49" s="12"/>
      <c r="EZ49" s="12"/>
      <c r="FA49" s="12"/>
      <c r="FB49" s="12"/>
      <c r="FC49" s="12"/>
      <c r="FD49" s="12"/>
      <c r="FE49" s="12"/>
      <c r="FF49" s="12"/>
      <c r="FG49" s="12"/>
      <c r="FH49" s="12"/>
      <c r="FI49" s="12"/>
      <c r="FJ49" s="12"/>
      <c r="FK49" s="12"/>
      <c r="FL49" s="12"/>
      <c r="FM49" s="12"/>
      <c r="FN49" s="12"/>
      <c r="FO49" s="12"/>
      <c r="FP49" s="12"/>
      <c r="FQ49" s="12"/>
      <c r="FR49" s="12"/>
      <c r="FS49" s="12"/>
      <c r="FT49" s="12"/>
      <c r="FU49" s="12"/>
      <c r="FV49" s="12"/>
      <c r="FW49" s="12"/>
      <c r="FX49" s="12"/>
      <c r="FY49" s="12"/>
      <c r="FZ49" s="12"/>
      <c r="GA49" s="12"/>
      <c r="GB49" s="12"/>
      <c r="GC49" s="12"/>
      <c r="GD49" s="12"/>
      <c r="GE49" s="12"/>
      <c r="GF49" s="12"/>
      <c r="GG49" s="12"/>
      <c r="GH49" s="12"/>
      <c r="GI49" s="12"/>
      <c r="GJ49" s="12"/>
      <c r="GK49" s="12"/>
      <c r="GL49" s="12"/>
      <c r="GM49" s="12"/>
      <c r="GN49" s="12"/>
      <c r="GO49" s="12"/>
      <c r="GP49" s="12"/>
      <c r="GQ49" s="12"/>
      <c r="GR49" s="12"/>
      <c r="GS49" s="12"/>
      <c r="GT49" s="12"/>
      <c r="GU49" s="12" t="s">
        <v>1177</v>
      </c>
      <c r="GV49" s="12"/>
      <c r="GW49" s="12"/>
      <c r="GX49" s="12"/>
      <c r="GY49" s="12"/>
      <c r="GZ49" s="12"/>
      <c r="HA49" s="12"/>
      <c r="HB49" s="12"/>
      <c r="HC49" s="12"/>
      <c r="HD49" s="12"/>
      <c r="HE49" s="12"/>
      <c r="HF49" s="12"/>
      <c r="HG49" s="12"/>
      <c r="HH49" s="12"/>
      <c r="HI49" s="12"/>
      <c r="HJ49" s="12"/>
      <c r="HK49" s="12"/>
      <c r="HL49" s="12"/>
      <c r="HM49" s="12"/>
      <c r="HN49" s="12"/>
      <c r="HO49" s="12"/>
      <c r="HP49" s="12"/>
      <c r="HQ49" s="12"/>
      <c r="HR49" s="12"/>
      <c r="HS49" s="12"/>
      <c r="HT49" s="12"/>
      <c r="HU49" s="12"/>
      <c r="HV49" s="12"/>
      <c r="HW49" s="12"/>
      <c r="HX49" s="12"/>
      <c r="HY49" s="12"/>
      <c r="HZ49" s="12"/>
      <c r="IA49" s="12"/>
      <c r="IB49" s="12"/>
      <c r="IC49" s="12"/>
      <c r="ID49" s="12"/>
      <c r="IE49" s="12"/>
      <c r="IF49" s="12"/>
      <c r="IG49" s="12"/>
      <c r="IH49" s="12"/>
      <c r="II49" s="12"/>
      <c r="IJ49" s="12"/>
      <c r="IK49" s="12"/>
      <c r="IL49" s="12"/>
      <c r="IM49" s="12"/>
      <c r="IN49" s="12"/>
      <c r="IO49" s="12"/>
      <c r="IP49" s="12"/>
      <c r="IQ49" s="12"/>
      <c r="IR49" s="12"/>
      <c r="IS49" s="12"/>
      <c r="IT49" s="12"/>
      <c r="IU49" s="12"/>
      <c r="IV49" s="12"/>
      <c r="IW49" s="12"/>
      <c r="IX49" s="12"/>
      <c r="IY49" s="22">
        <v>44284.677951388891</v>
      </c>
      <c r="IZ49" s="12" t="s">
        <v>1178</v>
      </c>
      <c r="JA49" s="12"/>
      <c r="JB49" s="12"/>
      <c r="JC49" s="12"/>
      <c r="JD49" s="12"/>
      <c r="JE49" s="12"/>
      <c r="JF49" s="12"/>
      <c r="JG49" s="12"/>
      <c r="JH49" s="12"/>
      <c r="JI49" s="12"/>
      <c r="JJ49" s="12"/>
      <c r="JK49" s="12"/>
      <c r="JL49" s="12"/>
      <c r="JM49" s="12"/>
      <c r="JN49" s="12"/>
      <c r="JO49" s="12"/>
      <c r="JP49" s="12"/>
      <c r="JQ49" s="12"/>
      <c r="JR49" s="12"/>
      <c r="JS49" s="12"/>
      <c r="JT49" s="12"/>
      <c r="JU49" s="12"/>
      <c r="JV49" s="12"/>
      <c r="JW49" s="12"/>
      <c r="JX49" s="12"/>
      <c r="JY49" s="12"/>
      <c r="JZ49" s="12"/>
      <c r="KA49" s="12"/>
      <c r="KB49" s="12"/>
      <c r="KC49" s="12"/>
      <c r="KD49" s="12"/>
      <c r="KE49" s="12"/>
      <c r="KF49" s="12"/>
      <c r="KG49" s="12"/>
      <c r="KH49" s="12"/>
      <c r="KI49" s="12"/>
      <c r="KJ49" s="12"/>
      <c r="KK49" s="12"/>
      <c r="KL49" s="12"/>
      <c r="KM49" s="12"/>
      <c r="KN49" s="12"/>
      <c r="KO49" s="12"/>
      <c r="KP49" s="12"/>
    </row>
    <row r="50" spans="1:302" ht="25.15" customHeight="1" x14ac:dyDescent="0.25">
      <c r="A50" s="12">
        <v>3295</v>
      </c>
      <c r="B50" s="12">
        <v>346034</v>
      </c>
      <c r="C50" s="12"/>
      <c r="D50" s="12"/>
      <c r="E50" s="12" t="s">
        <v>1179</v>
      </c>
      <c r="F50" s="12">
        <v>190000</v>
      </c>
      <c r="G50" s="12">
        <v>0</v>
      </c>
      <c r="H50" s="12" t="s">
        <v>174</v>
      </c>
      <c r="I50" s="12">
        <v>0</v>
      </c>
      <c r="J50" s="12"/>
      <c r="K50" s="12"/>
      <c r="L50" s="12"/>
      <c r="M50" s="12"/>
      <c r="N50" s="12"/>
      <c r="O50" s="12"/>
      <c r="P50" s="12"/>
      <c r="Q50" s="12"/>
      <c r="R50" s="12">
        <v>262800962</v>
      </c>
      <c r="S50" s="12">
        <v>73786998</v>
      </c>
      <c r="T50" s="12" t="s">
        <v>1157</v>
      </c>
      <c r="U50" s="12" t="s">
        <v>1158</v>
      </c>
      <c r="V50" s="12"/>
      <c r="W50" s="12" t="s">
        <v>179</v>
      </c>
      <c r="X50" s="12" t="s">
        <v>180</v>
      </c>
      <c r="Y50" s="12">
        <v>89509</v>
      </c>
      <c r="Z50" s="12"/>
      <c r="AA50" s="12"/>
      <c r="AB50" s="12">
        <v>7753375859</v>
      </c>
      <c r="AC50" s="12" t="s">
        <v>1159</v>
      </c>
      <c r="AD50" s="12" t="s">
        <v>1160</v>
      </c>
      <c r="AE50" s="12" t="s">
        <v>1161</v>
      </c>
      <c r="AF50" s="12" t="s">
        <v>1162</v>
      </c>
      <c r="AG50" s="12" t="s">
        <v>1163</v>
      </c>
      <c r="AH50" s="12" t="s">
        <v>1160</v>
      </c>
      <c r="AI50" s="12" t="s">
        <v>1161</v>
      </c>
      <c r="AJ50" s="12">
        <v>7753375859</v>
      </c>
      <c r="AK50" s="12" t="s">
        <v>1163</v>
      </c>
      <c r="AL50" s="12"/>
      <c r="AM50" s="12"/>
      <c r="AN50" s="12"/>
      <c r="AO50" s="12"/>
      <c r="AP50" s="12"/>
      <c r="AQ50" s="12"/>
      <c r="AR50" s="12"/>
      <c r="AS50" s="12" t="s">
        <v>1166</v>
      </c>
      <c r="AT50" s="12" t="s">
        <v>190</v>
      </c>
      <c r="AU50" s="12" t="s">
        <v>191</v>
      </c>
      <c r="AV50" s="12" t="s">
        <v>191</v>
      </c>
      <c r="AW50" s="12" t="s">
        <v>191</v>
      </c>
      <c r="AX50" s="12" t="s">
        <v>193</v>
      </c>
      <c r="AY50" s="12" t="s">
        <v>194</v>
      </c>
      <c r="AZ50" s="12" t="s">
        <v>195</v>
      </c>
      <c r="BA50" s="12" t="s">
        <v>194</v>
      </c>
      <c r="BB50" s="12" t="s">
        <v>196</v>
      </c>
      <c r="BC50" s="12" t="s">
        <v>197</v>
      </c>
      <c r="BD50" s="12" t="s">
        <v>1180</v>
      </c>
      <c r="BE50" s="12" t="s">
        <v>284</v>
      </c>
      <c r="BF50" s="12" t="s">
        <v>239</v>
      </c>
      <c r="BG50" s="12" t="s">
        <v>240</v>
      </c>
      <c r="BH50" s="12" t="s">
        <v>201</v>
      </c>
      <c r="BI50" s="12" t="s">
        <v>365</v>
      </c>
      <c r="BJ50" s="12" t="s">
        <v>203</v>
      </c>
      <c r="BK50" s="15" t="s">
        <v>317</v>
      </c>
      <c r="BL50" s="12" t="s">
        <v>251</v>
      </c>
      <c r="BM50" s="15" t="s">
        <v>1181</v>
      </c>
      <c r="BN50" s="12" t="s">
        <v>1182</v>
      </c>
      <c r="BO50" s="12" t="s">
        <v>1183</v>
      </c>
      <c r="BP50" s="12" t="s">
        <v>1184</v>
      </c>
      <c r="BQ50" s="23">
        <v>0</v>
      </c>
      <c r="BR50" s="12" t="s">
        <v>1185</v>
      </c>
      <c r="BS50" s="12" t="s">
        <v>1186</v>
      </c>
      <c r="BT50" s="12">
        <v>89512</v>
      </c>
      <c r="BU50" s="12" t="s">
        <v>296</v>
      </c>
      <c r="BV50" s="12" t="s">
        <v>191</v>
      </c>
      <c r="BW50" s="12" t="s">
        <v>191</v>
      </c>
      <c r="BX50" s="12" t="s">
        <v>214</v>
      </c>
      <c r="BY50" s="12" t="s">
        <v>318</v>
      </c>
      <c r="BZ50" s="12" t="s">
        <v>318</v>
      </c>
      <c r="CA50" s="12" t="s">
        <v>213</v>
      </c>
      <c r="CB50" s="15" t="s">
        <v>1187</v>
      </c>
      <c r="CC50" s="12" t="s">
        <v>217</v>
      </c>
      <c r="CD50" s="15" t="s">
        <v>1188</v>
      </c>
      <c r="CE50" s="12"/>
      <c r="CF50" s="12"/>
      <c r="CG50" s="12">
        <v>1363</v>
      </c>
      <c r="CH50" s="12">
        <v>137997</v>
      </c>
      <c r="CI50" s="12"/>
      <c r="CJ50" s="12"/>
      <c r="CK50" s="12"/>
      <c r="CL50" s="12"/>
      <c r="CM50" s="12"/>
      <c r="CN50" s="12"/>
      <c r="CO50" s="12"/>
      <c r="CP50" s="12"/>
      <c r="CQ50" s="12"/>
      <c r="CR50" s="12"/>
      <c r="CS50" s="12"/>
      <c r="CT50" s="12"/>
      <c r="CU50" s="12"/>
      <c r="CV50" s="12"/>
      <c r="CW50" s="12"/>
      <c r="CX50" s="12"/>
      <c r="CY50" s="12"/>
      <c r="CZ50" s="12"/>
      <c r="DA50" s="12"/>
      <c r="DB50" s="12"/>
      <c r="DC50" s="12"/>
      <c r="DD50" s="12"/>
      <c r="DE50" s="12"/>
      <c r="DF50" s="12"/>
      <c r="DG50" s="12"/>
      <c r="DH50" s="12"/>
      <c r="DI50" s="12"/>
      <c r="DJ50" s="12"/>
      <c r="DK50" s="12"/>
      <c r="DL50" s="12"/>
      <c r="DM50" s="12"/>
      <c r="DN50" s="12"/>
      <c r="DO50" s="12"/>
      <c r="DP50" s="12"/>
      <c r="DQ50" s="12"/>
      <c r="DR50" s="12"/>
      <c r="DS50" s="12"/>
      <c r="DT50" s="12"/>
      <c r="DU50" s="12"/>
      <c r="DV50" s="12"/>
      <c r="DW50" s="12"/>
      <c r="DX50" s="12"/>
      <c r="DY50" s="12"/>
      <c r="DZ50" s="12"/>
      <c r="EA50" s="12"/>
      <c r="EB50" s="12"/>
      <c r="EC50" s="12"/>
      <c r="ED50" s="12"/>
      <c r="EE50" s="12"/>
      <c r="EF50" s="12"/>
      <c r="EG50" s="12"/>
      <c r="EH50" s="12"/>
      <c r="EI50" s="12"/>
      <c r="EJ50" s="12"/>
      <c r="EK50" s="12"/>
      <c r="EL50" s="12"/>
      <c r="EM50" s="12"/>
      <c r="EN50" s="12">
        <v>20000</v>
      </c>
      <c r="EO50" s="12"/>
      <c r="EP50" s="12"/>
      <c r="EQ50" s="12"/>
      <c r="ER50" s="12">
        <v>30640</v>
      </c>
      <c r="ES50" s="12"/>
      <c r="ET50" s="12"/>
      <c r="EU50" s="12"/>
      <c r="EV50" s="12"/>
      <c r="EW50" s="12"/>
      <c r="EX50" s="12"/>
      <c r="EY50" s="12"/>
      <c r="EZ50" s="12"/>
      <c r="FA50" s="12"/>
      <c r="FB50" s="12"/>
      <c r="FC50" s="12"/>
      <c r="FD50" s="12"/>
      <c r="FE50" s="12"/>
      <c r="FF50" s="12"/>
      <c r="FG50" s="12"/>
      <c r="FH50" s="12"/>
      <c r="FI50" s="12"/>
      <c r="FJ50" s="12"/>
      <c r="FK50" s="12"/>
      <c r="FL50" s="12"/>
      <c r="FM50" s="12"/>
      <c r="FN50" s="12"/>
      <c r="FO50" s="12"/>
      <c r="FP50" s="12"/>
      <c r="FQ50" s="12"/>
      <c r="FR50" s="12"/>
      <c r="FS50" s="12"/>
      <c r="FT50" s="12"/>
      <c r="FU50" s="12"/>
      <c r="FV50" s="12"/>
      <c r="FW50" s="12"/>
      <c r="FX50" s="12"/>
      <c r="FY50" s="12"/>
      <c r="FZ50" s="12"/>
      <c r="GA50" s="12"/>
      <c r="GB50" s="12"/>
      <c r="GC50" s="12"/>
      <c r="GD50" s="12"/>
      <c r="GE50" s="12"/>
      <c r="GF50" s="12"/>
      <c r="GG50" s="12"/>
      <c r="GH50" s="12"/>
      <c r="GI50" s="12"/>
      <c r="GJ50" s="12"/>
      <c r="GK50" s="12"/>
      <c r="GL50" s="12"/>
      <c r="GM50" s="12"/>
      <c r="GN50" s="12"/>
      <c r="GO50" s="12"/>
      <c r="GP50" s="12"/>
      <c r="GQ50" s="12"/>
      <c r="GR50" s="12"/>
      <c r="GS50" s="12"/>
      <c r="GT50" s="12"/>
      <c r="GU50" s="12" t="s">
        <v>1189</v>
      </c>
      <c r="GV50" s="12"/>
      <c r="GW50" s="12"/>
      <c r="GX50" s="12"/>
      <c r="GY50" s="12"/>
      <c r="GZ50" s="12"/>
      <c r="HA50" s="12"/>
      <c r="HB50" s="12"/>
      <c r="HC50" s="12"/>
      <c r="HD50" s="12"/>
      <c r="HE50" s="12"/>
      <c r="HF50" s="12"/>
      <c r="HG50" s="12"/>
      <c r="HH50" s="12"/>
      <c r="HI50" s="12"/>
      <c r="HJ50" s="12"/>
      <c r="HK50" s="12"/>
      <c r="HL50" s="12"/>
      <c r="HM50" s="12"/>
      <c r="HN50" s="12"/>
      <c r="HO50" s="12"/>
      <c r="HP50" s="12"/>
      <c r="HQ50" s="12"/>
      <c r="HR50" s="12"/>
      <c r="HS50" s="12"/>
      <c r="HT50" s="12"/>
      <c r="HU50" s="12"/>
      <c r="HV50" s="12"/>
      <c r="HW50" s="12"/>
      <c r="HX50" s="12"/>
      <c r="HY50" s="12"/>
      <c r="HZ50" s="12"/>
      <c r="IA50" s="12"/>
      <c r="IB50" s="12"/>
      <c r="IC50" s="12"/>
      <c r="ID50" s="12"/>
      <c r="IE50" s="12"/>
      <c r="IF50" s="12"/>
      <c r="IG50" s="12"/>
      <c r="IH50" s="12"/>
      <c r="II50" s="12"/>
      <c r="IJ50" s="12"/>
      <c r="IK50" s="12"/>
      <c r="IL50" s="12"/>
      <c r="IM50" s="12"/>
      <c r="IN50" s="12"/>
      <c r="IO50" s="12"/>
      <c r="IP50" s="12"/>
      <c r="IQ50" s="12"/>
      <c r="IR50" s="12"/>
      <c r="IS50" s="12"/>
      <c r="IT50" s="12"/>
      <c r="IU50" s="12"/>
      <c r="IV50" s="12"/>
      <c r="IW50" s="12"/>
      <c r="IX50" s="12"/>
      <c r="IY50" s="22">
        <v>44284.678923611114</v>
      </c>
      <c r="IZ50" s="12" t="s">
        <v>1190</v>
      </c>
      <c r="JA50" s="12"/>
      <c r="JB50" s="12"/>
      <c r="JC50" s="12"/>
      <c r="JD50" s="12"/>
      <c r="JE50" s="12"/>
      <c r="JF50" s="12"/>
      <c r="JG50" s="12"/>
      <c r="JH50" s="12"/>
      <c r="JI50" s="12"/>
      <c r="JJ50" s="12"/>
      <c r="JK50" s="12"/>
      <c r="JL50" s="12"/>
      <c r="JM50" s="12"/>
      <c r="JN50" s="12"/>
      <c r="JO50" s="12"/>
      <c r="JP50" s="12"/>
      <c r="JQ50" s="12"/>
      <c r="JR50" s="12"/>
      <c r="JS50" s="12"/>
      <c r="JT50" s="12"/>
      <c r="JU50" s="12"/>
      <c r="JV50" s="12"/>
      <c r="JW50" s="12"/>
      <c r="JX50" s="12"/>
      <c r="JY50" s="12"/>
      <c r="JZ50" s="12"/>
      <c r="KA50" s="12"/>
      <c r="KB50" s="12"/>
      <c r="KC50" s="12"/>
      <c r="KD50" s="12"/>
      <c r="KE50" s="12"/>
      <c r="KF50" s="12"/>
      <c r="KG50" s="12"/>
      <c r="KH50" s="12"/>
      <c r="KI50" s="12"/>
      <c r="KJ50" s="12"/>
      <c r="KK50" s="12"/>
      <c r="KL50" s="12"/>
      <c r="KM50" s="12"/>
      <c r="KN50" s="12"/>
      <c r="KO50" s="12"/>
      <c r="KP50" s="12"/>
    </row>
    <row r="51" spans="1:302" ht="25.15" customHeight="1" x14ac:dyDescent="0.25">
      <c r="A51" s="12">
        <v>3295</v>
      </c>
      <c r="B51" s="12">
        <v>347120</v>
      </c>
      <c r="C51" s="12"/>
      <c r="D51" s="12"/>
      <c r="E51" s="12" t="s">
        <v>1191</v>
      </c>
      <c r="F51" s="12">
        <v>200000</v>
      </c>
      <c r="G51" s="12">
        <v>0</v>
      </c>
      <c r="H51" s="12" t="s">
        <v>174</v>
      </c>
      <c r="I51" s="12">
        <v>0</v>
      </c>
      <c r="J51" s="12"/>
      <c r="K51" s="12"/>
      <c r="L51" s="12"/>
      <c r="M51" s="12"/>
      <c r="N51" s="12"/>
      <c r="O51" s="12"/>
      <c r="P51" s="12"/>
      <c r="Q51" s="12"/>
      <c r="R51" s="12" t="s">
        <v>1192</v>
      </c>
      <c r="S51" s="12">
        <v>609738455</v>
      </c>
      <c r="T51" s="12" t="s">
        <v>1193</v>
      </c>
      <c r="U51" s="12" t="s">
        <v>1194</v>
      </c>
      <c r="V51" s="12"/>
      <c r="W51" s="12" t="s">
        <v>179</v>
      </c>
      <c r="X51" s="12" t="s">
        <v>180</v>
      </c>
      <c r="Y51" s="12">
        <v>89512</v>
      </c>
      <c r="Z51" s="12" t="s">
        <v>181</v>
      </c>
      <c r="AA51" s="12"/>
      <c r="AB51" s="12">
        <v>7753286313</v>
      </c>
      <c r="AC51" s="12"/>
      <c r="AD51" s="12" t="s">
        <v>1195</v>
      </c>
      <c r="AE51" s="12" t="s">
        <v>1196</v>
      </c>
      <c r="AF51" s="12" t="s">
        <v>703</v>
      </c>
      <c r="AG51" s="12" t="s">
        <v>1197</v>
      </c>
      <c r="AH51" s="12" t="s">
        <v>1198</v>
      </c>
      <c r="AI51" s="12" t="s">
        <v>1199</v>
      </c>
      <c r="AJ51" s="12">
        <v>7753286313</v>
      </c>
      <c r="AK51" s="12" t="s">
        <v>1200</v>
      </c>
      <c r="AL51" s="12"/>
      <c r="AM51" s="12"/>
      <c r="AN51" s="12"/>
      <c r="AO51" s="12"/>
      <c r="AP51" s="12"/>
      <c r="AQ51" s="12"/>
      <c r="AR51" s="12"/>
      <c r="AS51" s="12"/>
      <c r="AT51" s="12" t="s">
        <v>190</v>
      </c>
      <c r="AU51" s="12" t="s">
        <v>191</v>
      </c>
      <c r="AV51" s="12" t="s">
        <v>191</v>
      </c>
      <c r="AW51" s="12" t="s">
        <v>191</v>
      </c>
      <c r="AX51" s="12" t="s">
        <v>193</v>
      </c>
      <c r="AY51" s="12" t="s">
        <v>194</v>
      </c>
      <c r="AZ51" s="12" t="s">
        <v>195</v>
      </c>
      <c r="BA51" s="12" t="s">
        <v>194</v>
      </c>
      <c r="BB51" s="12" t="s">
        <v>196</v>
      </c>
      <c r="BC51" s="12" t="s">
        <v>197</v>
      </c>
      <c r="BD51" s="12" t="s">
        <v>1201</v>
      </c>
      <c r="BE51" s="12" t="s">
        <v>258</v>
      </c>
      <c r="BF51" s="12" t="s">
        <v>259</v>
      </c>
      <c r="BG51" s="12" t="s">
        <v>240</v>
      </c>
      <c r="BH51" s="12" t="s">
        <v>241</v>
      </c>
      <c r="BI51" s="12" t="s">
        <v>441</v>
      </c>
      <c r="BJ51" s="12" t="s">
        <v>203</v>
      </c>
      <c r="BK51" s="15" t="s">
        <v>1202</v>
      </c>
      <c r="BL51" s="12" t="s">
        <v>1203</v>
      </c>
      <c r="BM51" s="12" t="s">
        <v>1204</v>
      </c>
      <c r="BN51" s="15" t="s">
        <v>1205</v>
      </c>
      <c r="BO51" s="15" t="s">
        <v>1206</v>
      </c>
      <c r="BP51" s="12" t="s">
        <v>1207</v>
      </c>
      <c r="BQ51" s="25">
        <v>200000</v>
      </c>
      <c r="BR51" s="12" t="s">
        <v>1208</v>
      </c>
      <c r="BS51" s="12" t="s">
        <v>1209</v>
      </c>
      <c r="BT51" s="12">
        <v>89510</v>
      </c>
      <c r="BU51" s="12" t="s">
        <v>296</v>
      </c>
      <c r="BV51" s="12" t="s">
        <v>191</v>
      </c>
      <c r="BW51" s="12" t="s">
        <v>191</v>
      </c>
      <c r="BX51" s="12" t="s">
        <v>190</v>
      </c>
      <c r="BY51" s="12" t="s">
        <v>1210</v>
      </c>
      <c r="BZ51" s="12" t="s">
        <v>1211</v>
      </c>
      <c r="CA51" s="12" t="s">
        <v>213</v>
      </c>
      <c r="CB51" s="12" t="s">
        <v>1212</v>
      </c>
      <c r="CC51" s="12" t="s">
        <v>738</v>
      </c>
      <c r="CD51" s="15" t="s">
        <v>1213</v>
      </c>
      <c r="CE51" s="12" t="s">
        <v>219</v>
      </c>
      <c r="CF51" s="12"/>
      <c r="CG51" s="12"/>
      <c r="CH51" s="12"/>
      <c r="CI51" s="12"/>
      <c r="CJ51" s="12">
        <v>200000</v>
      </c>
      <c r="CK51" s="12"/>
      <c r="CL51" s="12"/>
      <c r="CM51" s="12"/>
      <c r="CN51" s="12"/>
      <c r="CO51" s="12"/>
      <c r="CP51" s="12"/>
      <c r="CQ51" s="12"/>
      <c r="CR51" s="12"/>
      <c r="CS51" s="12"/>
      <c r="CT51" s="12"/>
      <c r="CU51" s="12"/>
      <c r="CV51" s="12"/>
      <c r="CW51" s="12"/>
      <c r="CX51" s="12"/>
      <c r="CY51" s="12"/>
      <c r="CZ51" s="12"/>
      <c r="DA51" s="12"/>
      <c r="DB51" s="12"/>
      <c r="DC51" s="12"/>
      <c r="DD51" s="12"/>
      <c r="DE51" s="12"/>
      <c r="DF51" s="12"/>
      <c r="DG51" s="12"/>
      <c r="DH51" s="12"/>
      <c r="DI51" s="12"/>
      <c r="DJ51" s="12"/>
      <c r="DK51" s="12"/>
      <c r="DL51" s="12"/>
      <c r="DM51" s="12"/>
      <c r="DN51" s="12"/>
      <c r="DO51" s="12"/>
      <c r="DP51" s="12"/>
      <c r="DQ51" s="12"/>
      <c r="DR51" s="12"/>
      <c r="DS51" s="12"/>
      <c r="DT51" s="12"/>
      <c r="DU51" s="12"/>
      <c r="DV51" s="12"/>
      <c r="DW51" s="12"/>
      <c r="DX51" s="12"/>
      <c r="DY51" s="12"/>
      <c r="DZ51" s="12"/>
      <c r="EA51" s="12"/>
      <c r="EB51" s="12"/>
      <c r="EC51" s="12"/>
      <c r="ED51" s="12"/>
      <c r="EE51" s="12"/>
      <c r="EF51" s="12"/>
      <c r="EG51" s="12"/>
      <c r="EH51" s="12"/>
      <c r="EI51" s="12"/>
      <c r="EJ51" s="12"/>
      <c r="EK51" s="12"/>
      <c r="EL51" s="12"/>
      <c r="EM51" s="12" t="s">
        <v>219</v>
      </c>
      <c r="EN51" s="12">
        <v>0</v>
      </c>
      <c r="EO51" s="12"/>
      <c r="EP51" s="12"/>
      <c r="EQ51" s="12"/>
      <c r="ER51" s="12"/>
      <c r="ES51" s="12"/>
      <c r="ET51" s="12"/>
      <c r="EU51" s="12"/>
      <c r="EV51" s="12"/>
      <c r="EW51" s="12"/>
      <c r="EX51" s="12"/>
      <c r="EY51" s="12"/>
      <c r="EZ51" s="12"/>
      <c r="FA51" s="12"/>
      <c r="FB51" s="12"/>
      <c r="FC51" s="12"/>
      <c r="FD51" s="12"/>
      <c r="FE51" s="12"/>
      <c r="FF51" s="12"/>
      <c r="FG51" s="12"/>
      <c r="FH51" s="12"/>
      <c r="FI51" s="12"/>
      <c r="FJ51" s="12"/>
      <c r="FK51" s="12"/>
      <c r="FL51" s="12"/>
      <c r="FM51" s="12"/>
      <c r="FN51" s="12"/>
      <c r="FO51" s="12"/>
      <c r="FP51" s="12"/>
      <c r="FQ51" s="12"/>
      <c r="FR51" s="12"/>
      <c r="FS51" s="12"/>
      <c r="FT51" s="12"/>
      <c r="FU51" s="12"/>
      <c r="FV51" s="12"/>
      <c r="FW51" s="12"/>
      <c r="FX51" s="12"/>
      <c r="FY51" s="12"/>
      <c r="FZ51" s="12"/>
      <c r="GA51" s="12"/>
      <c r="GB51" s="12"/>
      <c r="GC51" s="12"/>
      <c r="GD51" s="12"/>
      <c r="GE51" s="12"/>
      <c r="GF51" s="12"/>
      <c r="GG51" s="12"/>
      <c r="GH51" s="12"/>
      <c r="GI51" s="12"/>
      <c r="GJ51" s="12"/>
      <c r="GK51" s="12"/>
      <c r="GL51" s="12"/>
      <c r="GM51" s="12"/>
      <c r="GN51" s="12"/>
      <c r="GO51" s="12"/>
      <c r="GP51" s="12"/>
      <c r="GQ51" s="12"/>
      <c r="GR51" s="12"/>
      <c r="GS51" s="12"/>
      <c r="GT51" s="12"/>
      <c r="GU51" s="12" t="s">
        <v>1214</v>
      </c>
      <c r="GV51" s="12"/>
      <c r="GW51" s="12"/>
      <c r="GX51" s="12"/>
      <c r="GY51" s="12"/>
      <c r="GZ51" s="12"/>
      <c r="HA51" s="12"/>
      <c r="HB51" s="12"/>
      <c r="HC51" s="12"/>
      <c r="HD51" s="12"/>
      <c r="HE51" s="12"/>
      <c r="HF51" s="12"/>
      <c r="HG51" s="12"/>
      <c r="HH51" s="12"/>
      <c r="HI51" s="12"/>
      <c r="HJ51" s="12"/>
      <c r="HK51" s="12"/>
      <c r="HL51" s="12"/>
      <c r="HM51" s="12"/>
      <c r="HN51" s="12"/>
      <c r="HO51" s="12"/>
      <c r="HP51" s="12"/>
      <c r="HQ51" s="12"/>
      <c r="HR51" s="12"/>
      <c r="HS51" s="12"/>
      <c r="HT51" s="12"/>
      <c r="HU51" s="12"/>
      <c r="HV51" s="12"/>
      <c r="HW51" s="12"/>
      <c r="HX51" s="12"/>
      <c r="HY51" s="12"/>
      <c r="HZ51" s="12"/>
      <c r="IA51" s="12"/>
      <c r="IB51" s="12"/>
      <c r="IC51" s="12"/>
      <c r="ID51" s="12"/>
      <c r="IE51" s="12"/>
      <c r="IF51" s="12"/>
      <c r="IG51" s="12"/>
      <c r="IH51" s="12"/>
      <c r="II51" s="12"/>
      <c r="IJ51" s="12"/>
      <c r="IK51" s="12"/>
      <c r="IL51" s="12"/>
      <c r="IM51" s="12"/>
      <c r="IN51" s="12"/>
      <c r="IO51" s="12"/>
      <c r="IP51" s="12"/>
      <c r="IQ51" s="12"/>
      <c r="IR51" s="12"/>
      <c r="IS51" s="12"/>
      <c r="IT51" s="12"/>
      <c r="IU51" s="12"/>
      <c r="IV51" s="12"/>
      <c r="IW51" s="12"/>
      <c r="IX51" s="12"/>
      <c r="IY51" s="22">
        <v>44281.573078703703</v>
      </c>
      <c r="IZ51" s="12" t="s">
        <v>1215</v>
      </c>
      <c r="JA51" s="12"/>
      <c r="JB51" s="12"/>
      <c r="JC51" s="12"/>
      <c r="JD51" s="12"/>
      <c r="JE51" s="12"/>
      <c r="JF51" s="12"/>
      <c r="JG51" s="12"/>
      <c r="JH51" s="12"/>
      <c r="JI51" s="12"/>
      <c r="JJ51" s="12"/>
      <c r="JK51" s="12"/>
      <c r="JL51" s="12"/>
      <c r="JM51" s="12"/>
      <c r="JN51" s="12"/>
      <c r="JO51" s="12"/>
      <c r="JP51" s="12"/>
      <c r="JQ51" s="12"/>
      <c r="JR51" s="12"/>
      <c r="JS51" s="12"/>
      <c r="JT51" s="12"/>
      <c r="JU51" s="12"/>
      <c r="JV51" s="12"/>
      <c r="JW51" s="12"/>
      <c r="JX51" s="12"/>
      <c r="JY51" s="12"/>
      <c r="JZ51" s="12"/>
      <c r="KA51" s="12"/>
      <c r="KB51" s="12"/>
      <c r="KC51" s="12"/>
      <c r="KD51" s="12"/>
      <c r="KE51" s="12"/>
      <c r="KF51" s="12"/>
      <c r="KG51" s="12"/>
      <c r="KH51" s="12"/>
      <c r="KI51" s="12"/>
      <c r="KJ51" s="12"/>
      <c r="KK51" s="12"/>
      <c r="KL51" s="12"/>
      <c r="KM51" s="12"/>
      <c r="KN51" s="12"/>
      <c r="KO51" s="12"/>
      <c r="KP51" s="12"/>
    </row>
    <row r="52" spans="1:302" ht="25.15" customHeight="1" x14ac:dyDescent="0.25">
      <c r="A52" s="12">
        <v>3295</v>
      </c>
      <c r="B52" s="12">
        <v>346353</v>
      </c>
      <c r="C52" s="12"/>
      <c r="D52" s="12"/>
      <c r="E52" s="12" t="s">
        <v>1216</v>
      </c>
      <c r="F52" s="12">
        <v>140570</v>
      </c>
      <c r="G52" s="12">
        <v>0</v>
      </c>
      <c r="H52" s="12" t="s">
        <v>174</v>
      </c>
      <c r="I52" s="12">
        <v>0</v>
      </c>
      <c r="J52" s="12"/>
      <c r="K52" s="12"/>
      <c r="L52" s="12"/>
      <c r="M52" s="12"/>
      <c r="N52" s="12"/>
      <c r="O52" s="12"/>
      <c r="P52" s="12"/>
      <c r="Q52" s="12"/>
      <c r="R52" s="12" t="s">
        <v>1192</v>
      </c>
      <c r="S52" s="12">
        <v>609738455</v>
      </c>
      <c r="T52" s="12" t="s">
        <v>1193</v>
      </c>
      <c r="U52" s="12" t="s">
        <v>1194</v>
      </c>
      <c r="V52" s="12"/>
      <c r="W52" s="12" t="s">
        <v>179</v>
      </c>
      <c r="X52" s="12" t="s">
        <v>180</v>
      </c>
      <c r="Y52" s="12">
        <v>89512</v>
      </c>
      <c r="Z52" s="12" t="s">
        <v>181</v>
      </c>
      <c r="AA52" s="12"/>
      <c r="AB52" s="12">
        <v>7753286313</v>
      </c>
      <c r="AC52" s="12"/>
      <c r="AD52" s="12" t="s">
        <v>1195</v>
      </c>
      <c r="AE52" s="12" t="s">
        <v>1196</v>
      </c>
      <c r="AF52" s="12" t="s">
        <v>703</v>
      </c>
      <c r="AG52" s="12" t="s">
        <v>1197</v>
      </c>
      <c r="AH52" s="12" t="s">
        <v>1198</v>
      </c>
      <c r="AI52" s="12" t="s">
        <v>1199</v>
      </c>
      <c r="AJ52" s="12">
        <v>7753286313</v>
      </c>
      <c r="AK52" s="12" t="s">
        <v>1200</v>
      </c>
      <c r="AL52" s="12"/>
      <c r="AM52" s="12"/>
      <c r="AN52" s="12"/>
      <c r="AO52" s="12"/>
      <c r="AP52" s="12"/>
      <c r="AQ52" s="12"/>
      <c r="AR52" s="12"/>
      <c r="AS52" s="12"/>
      <c r="AT52" s="12" t="s">
        <v>190</v>
      </c>
      <c r="AU52" s="12" t="s">
        <v>191</v>
      </c>
      <c r="AV52" s="12" t="s">
        <v>191</v>
      </c>
      <c r="AW52" s="12" t="s">
        <v>191</v>
      </c>
      <c r="AX52" s="12" t="s">
        <v>193</v>
      </c>
      <c r="AY52" s="12" t="s">
        <v>194</v>
      </c>
      <c r="AZ52" s="12" t="s">
        <v>195</v>
      </c>
      <c r="BA52" s="12" t="s">
        <v>194</v>
      </c>
      <c r="BB52" s="12" t="s">
        <v>196</v>
      </c>
      <c r="BC52" s="12" t="s">
        <v>197</v>
      </c>
      <c r="BD52" s="12" t="s">
        <v>1217</v>
      </c>
      <c r="BE52" s="12" t="s">
        <v>284</v>
      </c>
      <c r="BF52" s="12" t="s">
        <v>341</v>
      </c>
      <c r="BG52" s="12" t="s">
        <v>240</v>
      </c>
      <c r="BH52" s="12" t="s">
        <v>241</v>
      </c>
      <c r="BI52" s="12" t="s">
        <v>441</v>
      </c>
      <c r="BJ52" s="12" t="s">
        <v>203</v>
      </c>
      <c r="BK52" s="15" t="s">
        <v>1218</v>
      </c>
      <c r="BL52" s="15" t="s">
        <v>1219</v>
      </c>
      <c r="BM52" s="12" t="s">
        <v>1220</v>
      </c>
      <c r="BN52" s="12" t="s">
        <v>1221</v>
      </c>
      <c r="BO52" s="15" t="s">
        <v>1222</v>
      </c>
      <c r="BP52" s="12" t="s">
        <v>1223</v>
      </c>
      <c r="BQ52" s="21">
        <v>140570</v>
      </c>
      <c r="BR52" s="12" t="s">
        <v>1224</v>
      </c>
      <c r="BS52" s="12" t="s">
        <v>1225</v>
      </c>
      <c r="BT52" s="12">
        <v>89510</v>
      </c>
      <c r="BU52" s="12" t="s">
        <v>296</v>
      </c>
      <c r="BV52" s="12" t="s">
        <v>191</v>
      </c>
      <c r="BW52" s="12" t="s">
        <v>191</v>
      </c>
      <c r="BX52" s="12" t="s">
        <v>190</v>
      </c>
      <c r="BY52" s="12" t="s">
        <v>1226</v>
      </c>
      <c r="BZ52" s="12" t="s">
        <v>1095</v>
      </c>
      <c r="CA52" s="12" t="s">
        <v>213</v>
      </c>
      <c r="CB52" s="12" t="s">
        <v>1227</v>
      </c>
      <c r="CC52" s="12" t="s">
        <v>738</v>
      </c>
      <c r="CD52" s="15" t="s">
        <v>1228</v>
      </c>
      <c r="CE52" s="12" t="s">
        <v>219</v>
      </c>
      <c r="CF52" s="12"/>
      <c r="CG52" s="12"/>
      <c r="CH52" s="12"/>
      <c r="CI52" s="12"/>
      <c r="CJ52" s="12">
        <v>140570</v>
      </c>
      <c r="CK52" s="12"/>
      <c r="CL52" s="12"/>
      <c r="CM52" s="12"/>
      <c r="CN52" s="12"/>
      <c r="CO52" s="12"/>
      <c r="CP52" s="12"/>
      <c r="CQ52" s="12"/>
      <c r="CR52" s="12"/>
      <c r="CS52" s="12"/>
      <c r="CT52" s="12"/>
      <c r="CU52" s="12"/>
      <c r="CV52" s="12"/>
      <c r="CW52" s="12"/>
      <c r="CX52" s="12"/>
      <c r="CY52" s="12"/>
      <c r="CZ52" s="12"/>
      <c r="DA52" s="12"/>
      <c r="DB52" s="12"/>
      <c r="DC52" s="12"/>
      <c r="DD52" s="12"/>
      <c r="DE52" s="12"/>
      <c r="DF52" s="12"/>
      <c r="DG52" s="12"/>
      <c r="DH52" s="12"/>
      <c r="DI52" s="12"/>
      <c r="DJ52" s="12"/>
      <c r="DK52" s="12"/>
      <c r="DL52" s="12"/>
      <c r="DM52" s="12"/>
      <c r="DN52" s="12"/>
      <c r="DO52" s="12"/>
      <c r="DP52" s="12"/>
      <c r="DQ52" s="12"/>
      <c r="DR52" s="12"/>
      <c r="DS52" s="12"/>
      <c r="DT52" s="12"/>
      <c r="DU52" s="12"/>
      <c r="DV52" s="12"/>
      <c r="DW52" s="12"/>
      <c r="DX52" s="12"/>
      <c r="DY52" s="12"/>
      <c r="DZ52" s="12"/>
      <c r="EA52" s="12"/>
      <c r="EB52" s="12"/>
      <c r="EC52" s="12"/>
      <c r="ED52" s="12"/>
      <c r="EE52" s="12"/>
      <c r="EF52" s="12"/>
      <c r="EG52" s="12"/>
      <c r="EH52" s="12"/>
      <c r="EI52" s="12"/>
      <c r="EJ52" s="12"/>
      <c r="EK52" s="12"/>
      <c r="EL52" s="12"/>
      <c r="EM52" s="12" t="s">
        <v>219</v>
      </c>
      <c r="EN52" s="12">
        <v>0</v>
      </c>
      <c r="EO52" s="12"/>
      <c r="EP52" s="12"/>
      <c r="EQ52" s="12"/>
      <c r="ER52" s="12"/>
      <c r="ES52" s="12"/>
      <c r="ET52" s="12"/>
      <c r="EU52" s="12"/>
      <c r="EV52" s="12"/>
      <c r="EW52" s="12"/>
      <c r="EX52" s="12"/>
      <c r="EY52" s="12"/>
      <c r="EZ52" s="12"/>
      <c r="FA52" s="12"/>
      <c r="FB52" s="12"/>
      <c r="FC52" s="12"/>
      <c r="FD52" s="12"/>
      <c r="FE52" s="12"/>
      <c r="FF52" s="12"/>
      <c r="FG52" s="12"/>
      <c r="FH52" s="12"/>
      <c r="FI52" s="12"/>
      <c r="FJ52" s="12"/>
      <c r="FK52" s="12"/>
      <c r="FL52" s="12"/>
      <c r="FM52" s="12"/>
      <c r="FN52" s="12"/>
      <c r="FO52" s="12"/>
      <c r="FP52" s="12"/>
      <c r="FQ52" s="12"/>
      <c r="FR52" s="12"/>
      <c r="FS52" s="12"/>
      <c r="FT52" s="12"/>
      <c r="FU52" s="12"/>
      <c r="FV52" s="12"/>
      <c r="FW52" s="12"/>
      <c r="FX52" s="12"/>
      <c r="FY52" s="12"/>
      <c r="FZ52" s="12"/>
      <c r="GA52" s="12"/>
      <c r="GB52" s="12"/>
      <c r="GC52" s="12"/>
      <c r="GD52" s="12"/>
      <c r="GE52" s="12"/>
      <c r="GF52" s="12"/>
      <c r="GG52" s="12"/>
      <c r="GH52" s="12"/>
      <c r="GI52" s="12"/>
      <c r="GJ52" s="12"/>
      <c r="GK52" s="12"/>
      <c r="GL52" s="12"/>
      <c r="GM52" s="12"/>
      <c r="GN52" s="12"/>
      <c r="GO52" s="12"/>
      <c r="GP52" s="12"/>
      <c r="GQ52" s="12"/>
      <c r="GR52" s="12"/>
      <c r="GS52" s="12"/>
      <c r="GT52" s="12"/>
      <c r="GU52" s="12" t="s">
        <v>1229</v>
      </c>
      <c r="GV52" s="12"/>
      <c r="GW52" s="12"/>
      <c r="GX52" s="12"/>
      <c r="GY52" s="12"/>
      <c r="GZ52" s="12"/>
      <c r="HA52" s="12"/>
      <c r="HB52" s="12"/>
      <c r="HC52" s="12"/>
      <c r="HD52" s="12"/>
      <c r="HE52" s="12"/>
      <c r="HF52" s="12"/>
      <c r="HG52" s="12"/>
      <c r="HH52" s="12"/>
      <c r="HI52" s="12"/>
      <c r="HJ52" s="12"/>
      <c r="HK52" s="12"/>
      <c r="HL52" s="12"/>
      <c r="HM52" s="12"/>
      <c r="HN52" s="12"/>
      <c r="HO52" s="12"/>
      <c r="HP52" s="12"/>
      <c r="HQ52" s="12"/>
      <c r="HR52" s="12"/>
      <c r="HS52" s="12"/>
      <c r="HT52" s="12"/>
      <c r="HU52" s="12"/>
      <c r="HV52" s="12"/>
      <c r="HW52" s="12"/>
      <c r="HX52" s="12"/>
      <c r="HY52" s="12"/>
      <c r="HZ52" s="12"/>
      <c r="IA52" s="12"/>
      <c r="IB52" s="12"/>
      <c r="IC52" s="12"/>
      <c r="ID52" s="12"/>
      <c r="IE52" s="12"/>
      <c r="IF52" s="12"/>
      <c r="IG52" s="12"/>
      <c r="IH52" s="12"/>
      <c r="II52" s="12"/>
      <c r="IJ52" s="12"/>
      <c r="IK52" s="12"/>
      <c r="IL52" s="12"/>
      <c r="IM52" s="12"/>
      <c r="IN52" s="12"/>
      <c r="IO52" s="12"/>
      <c r="IP52" s="12"/>
      <c r="IQ52" s="12"/>
      <c r="IR52" s="12"/>
      <c r="IS52" s="12"/>
      <c r="IT52" s="12"/>
      <c r="IU52" s="12"/>
      <c r="IV52" s="12"/>
      <c r="IW52" s="12"/>
      <c r="IX52" s="12"/>
      <c r="IY52" s="22">
        <v>44281.569664351853</v>
      </c>
      <c r="IZ52" s="12" t="s">
        <v>1230</v>
      </c>
      <c r="JA52" s="12"/>
      <c r="JB52" s="12"/>
      <c r="JC52" s="12"/>
      <c r="JD52" s="12"/>
      <c r="JE52" s="12"/>
      <c r="JF52" s="12"/>
      <c r="JG52" s="12"/>
      <c r="JH52" s="12"/>
      <c r="JI52" s="12"/>
      <c r="JJ52" s="12"/>
      <c r="JK52" s="12"/>
      <c r="JL52" s="12"/>
      <c r="JM52" s="12"/>
      <c r="JN52" s="12"/>
      <c r="JO52" s="12"/>
      <c r="JP52" s="12"/>
      <c r="JQ52" s="12"/>
      <c r="JR52" s="12"/>
      <c r="JS52" s="12"/>
      <c r="JT52" s="12"/>
      <c r="JU52" s="12"/>
      <c r="JV52" s="12"/>
      <c r="JW52" s="12"/>
      <c r="JX52" s="12"/>
      <c r="JY52" s="12"/>
      <c r="JZ52" s="12"/>
      <c r="KA52" s="12"/>
      <c r="KB52" s="12"/>
      <c r="KC52" s="12"/>
      <c r="KD52" s="12"/>
      <c r="KE52" s="12"/>
      <c r="KF52" s="12"/>
      <c r="KG52" s="12"/>
      <c r="KH52" s="12"/>
      <c r="KI52" s="12"/>
      <c r="KJ52" s="12"/>
      <c r="KK52" s="12"/>
      <c r="KL52" s="12"/>
      <c r="KM52" s="12"/>
      <c r="KN52" s="12"/>
      <c r="KO52" s="12"/>
      <c r="KP52" s="12"/>
    </row>
    <row r="53" spans="1:302" ht="25.15" customHeight="1" x14ac:dyDescent="0.25">
      <c r="A53" s="12">
        <v>3295</v>
      </c>
      <c r="B53" s="12">
        <v>347117</v>
      </c>
      <c r="C53" s="12" t="s">
        <v>469</v>
      </c>
      <c r="D53" s="12"/>
      <c r="E53" s="12" t="s">
        <v>1231</v>
      </c>
      <c r="F53" s="12">
        <v>172104</v>
      </c>
      <c r="G53" s="12">
        <v>0</v>
      </c>
      <c r="H53" s="12" t="s">
        <v>174</v>
      </c>
      <c r="I53" s="12">
        <v>0</v>
      </c>
      <c r="J53" s="12"/>
      <c r="K53" s="12"/>
      <c r="L53" s="12"/>
      <c r="M53" s="12"/>
      <c r="N53" s="12"/>
      <c r="O53" s="12"/>
      <c r="P53" s="12"/>
      <c r="Q53" s="12"/>
      <c r="R53" s="12" t="s">
        <v>1192</v>
      </c>
      <c r="S53" s="12">
        <v>609738455</v>
      </c>
      <c r="T53" s="12" t="s">
        <v>1193</v>
      </c>
      <c r="U53" s="12" t="s">
        <v>1194</v>
      </c>
      <c r="V53" s="12"/>
      <c r="W53" s="12" t="s">
        <v>179</v>
      </c>
      <c r="X53" s="12" t="s">
        <v>180</v>
      </c>
      <c r="Y53" s="12">
        <v>89512</v>
      </c>
      <c r="Z53" s="12" t="s">
        <v>181</v>
      </c>
      <c r="AA53" s="12"/>
      <c r="AB53" s="12">
        <v>7753286313</v>
      </c>
      <c r="AC53" s="12"/>
      <c r="AD53" s="12" t="s">
        <v>1195</v>
      </c>
      <c r="AE53" s="12" t="s">
        <v>1196</v>
      </c>
      <c r="AF53" s="12" t="s">
        <v>703</v>
      </c>
      <c r="AG53" s="12" t="s">
        <v>1197</v>
      </c>
      <c r="AH53" s="12" t="s">
        <v>1198</v>
      </c>
      <c r="AI53" s="12" t="s">
        <v>1199</v>
      </c>
      <c r="AJ53" s="12">
        <v>7753286313</v>
      </c>
      <c r="AK53" s="12" t="s">
        <v>1200</v>
      </c>
      <c r="AL53" s="12"/>
      <c r="AM53" s="12"/>
      <c r="AN53" s="12"/>
      <c r="AO53" s="12"/>
      <c r="AP53" s="12"/>
      <c r="AQ53" s="12"/>
      <c r="AR53" s="12"/>
      <c r="AS53" s="12"/>
      <c r="AT53" s="12" t="s">
        <v>190</v>
      </c>
      <c r="AU53" s="12" t="s">
        <v>191</v>
      </c>
      <c r="AV53" s="12" t="s">
        <v>191</v>
      </c>
      <c r="AW53" s="12" t="s">
        <v>191</v>
      </c>
      <c r="AX53" s="12" t="s">
        <v>193</v>
      </c>
      <c r="AY53" s="12" t="s">
        <v>194</v>
      </c>
      <c r="AZ53" s="12" t="s">
        <v>195</v>
      </c>
      <c r="BA53" s="12" t="s">
        <v>194</v>
      </c>
      <c r="BB53" s="12" t="s">
        <v>196</v>
      </c>
      <c r="BC53" s="12" t="s">
        <v>197</v>
      </c>
      <c r="BD53" s="12" t="s">
        <v>1232</v>
      </c>
      <c r="BE53" s="12" t="s">
        <v>284</v>
      </c>
      <c r="BF53" s="12" t="s">
        <v>199</v>
      </c>
      <c r="BG53" s="12" t="s">
        <v>240</v>
      </c>
      <c r="BH53" s="12" t="s">
        <v>241</v>
      </c>
      <c r="BI53" s="12" t="s">
        <v>473</v>
      </c>
      <c r="BJ53" s="12" t="s">
        <v>203</v>
      </c>
      <c r="BK53" s="15" t="s">
        <v>1233</v>
      </c>
      <c r="BL53" s="12" t="s">
        <v>1234</v>
      </c>
      <c r="BM53" s="12" t="s">
        <v>1235</v>
      </c>
      <c r="BN53" s="12" t="s">
        <v>1236</v>
      </c>
      <c r="BO53" s="12" t="s">
        <v>1237</v>
      </c>
      <c r="BP53" s="15" t="s">
        <v>1238</v>
      </c>
      <c r="BQ53" s="25">
        <v>172104</v>
      </c>
      <c r="BR53" s="12" t="s">
        <v>1239</v>
      </c>
      <c r="BS53" s="12" t="s">
        <v>1240</v>
      </c>
      <c r="BT53" s="12">
        <v>89512</v>
      </c>
      <c r="BU53" s="12" t="s">
        <v>296</v>
      </c>
      <c r="BV53" s="12" t="s">
        <v>191</v>
      </c>
      <c r="BW53" s="12" t="s">
        <v>191</v>
      </c>
      <c r="BX53" s="12" t="s">
        <v>190</v>
      </c>
      <c r="BY53" s="12" t="s">
        <v>1241</v>
      </c>
      <c r="BZ53" s="12" t="s">
        <v>1242</v>
      </c>
      <c r="CA53" s="12" t="s">
        <v>213</v>
      </c>
      <c r="CB53" s="12" t="s">
        <v>213</v>
      </c>
      <c r="CC53" s="12" t="s">
        <v>738</v>
      </c>
      <c r="CD53" s="15" t="s">
        <v>1243</v>
      </c>
      <c r="CE53" s="12" t="s">
        <v>219</v>
      </c>
      <c r="CF53" s="12"/>
      <c r="CG53" s="12"/>
      <c r="CH53" s="12"/>
      <c r="CI53" s="12"/>
      <c r="CJ53" s="12">
        <v>172104</v>
      </c>
      <c r="CK53" s="12"/>
      <c r="CL53" s="12"/>
      <c r="CM53" s="12"/>
      <c r="CN53" s="12"/>
      <c r="CO53" s="12"/>
      <c r="CP53" s="12"/>
      <c r="CQ53" s="12"/>
      <c r="CR53" s="12"/>
      <c r="CS53" s="12"/>
      <c r="CT53" s="12"/>
      <c r="CU53" s="12"/>
      <c r="CV53" s="12"/>
      <c r="CW53" s="12"/>
      <c r="CX53" s="12"/>
      <c r="CY53" s="12"/>
      <c r="CZ53" s="12"/>
      <c r="DA53" s="12"/>
      <c r="DB53" s="12"/>
      <c r="DC53" s="12"/>
      <c r="DD53" s="12"/>
      <c r="DE53" s="12"/>
      <c r="DF53" s="12"/>
      <c r="DG53" s="12"/>
      <c r="DH53" s="12"/>
      <c r="DI53" s="12"/>
      <c r="DJ53" s="12"/>
      <c r="DK53" s="12"/>
      <c r="DL53" s="12"/>
      <c r="DM53" s="12"/>
      <c r="DN53" s="12"/>
      <c r="DO53" s="12"/>
      <c r="DP53" s="12"/>
      <c r="DQ53" s="12"/>
      <c r="DR53" s="12"/>
      <c r="DS53" s="12"/>
      <c r="DT53" s="12"/>
      <c r="DU53" s="12"/>
      <c r="DV53" s="12"/>
      <c r="DW53" s="12"/>
      <c r="DX53" s="12"/>
      <c r="DY53" s="12"/>
      <c r="DZ53" s="12"/>
      <c r="EA53" s="12"/>
      <c r="EB53" s="12"/>
      <c r="EC53" s="12"/>
      <c r="ED53" s="12"/>
      <c r="EE53" s="12"/>
      <c r="EF53" s="12"/>
      <c r="EG53" s="12"/>
      <c r="EH53" s="12"/>
      <c r="EI53" s="12"/>
      <c r="EJ53" s="12"/>
      <c r="EK53" s="12"/>
      <c r="EL53" s="12"/>
      <c r="EM53" s="12" t="s">
        <v>219</v>
      </c>
      <c r="EN53" s="12">
        <v>0</v>
      </c>
      <c r="EO53" s="12"/>
      <c r="EP53" s="12"/>
      <c r="EQ53" s="12"/>
      <c r="ER53" s="12"/>
      <c r="ES53" s="12"/>
      <c r="ET53" s="12"/>
      <c r="EU53" s="12"/>
      <c r="EV53" s="12"/>
      <c r="EW53" s="12"/>
      <c r="EX53" s="12"/>
      <c r="EY53" s="12"/>
      <c r="EZ53" s="12"/>
      <c r="FA53" s="12"/>
      <c r="FB53" s="12"/>
      <c r="FC53" s="12"/>
      <c r="FD53" s="12"/>
      <c r="FE53" s="12"/>
      <c r="FF53" s="12"/>
      <c r="FG53" s="12"/>
      <c r="FH53" s="12"/>
      <c r="FI53" s="12"/>
      <c r="FJ53" s="12"/>
      <c r="FK53" s="12"/>
      <c r="FL53" s="12"/>
      <c r="FM53" s="12"/>
      <c r="FN53" s="12"/>
      <c r="FO53" s="12"/>
      <c r="FP53" s="12"/>
      <c r="FQ53" s="12"/>
      <c r="FR53" s="12"/>
      <c r="FS53" s="12"/>
      <c r="FT53" s="12"/>
      <c r="FU53" s="12"/>
      <c r="FV53" s="12"/>
      <c r="FW53" s="12"/>
      <c r="FX53" s="12"/>
      <c r="FY53" s="12"/>
      <c r="FZ53" s="12"/>
      <c r="GA53" s="12"/>
      <c r="GB53" s="12"/>
      <c r="GC53" s="12"/>
      <c r="GD53" s="12"/>
      <c r="GE53" s="12"/>
      <c r="GF53" s="12"/>
      <c r="GG53" s="12"/>
      <c r="GH53" s="12"/>
      <c r="GI53" s="12"/>
      <c r="GJ53" s="12"/>
      <c r="GK53" s="12"/>
      <c r="GL53" s="12"/>
      <c r="GM53" s="12"/>
      <c r="GN53" s="12"/>
      <c r="GO53" s="12"/>
      <c r="GP53" s="12"/>
      <c r="GQ53" s="12"/>
      <c r="GR53" s="12"/>
      <c r="GS53" s="12"/>
      <c r="GT53" s="12"/>
      <c r="GU53" s="12" t="s">
        <v>1244</v>
      </c>
      <c r="GV53" s="12"/>
      <c r="GW53" s="12"/>
      <c r="GX53" s="12"/>
      <c r="GY53" s="12"/>
      <c r="GZ53" s="12"/>
      <c r="HA53" s="12"/>
      <c r="HB53" s="12"/>
      <c r="HC53" s="12"/>
      <c r="HD53" s="12"/>
      <c r="HE53" s="12"/>
      <c r="HF53" s="12"/>
      <c r="HG53" s="12"/>
      <c r="HH53" s="12"/>
      <c r="HI53" s="12"/>
      <c r="HJ53" s="12"/>
      <c r="HK53" s="12"/>
      <c r="HL53" s="12"/>
      <c r="HM53" s="12"/>
      <c r="HN53" s="12"/>
      <c r="HO53" s="12"/>
      <c r="HP53" s="12"/>
      <c r="HQ53" s="12"/>
      <c r="HR53" s="12"/>
      <c r="HS53" s="12"/>
      <c r="HT53" s="12"/>
      <c r="HU53" s="12"/>
      <c r="HV53" s="12"/>
      <c r="HW53" s="12"/>
      <c r="HX53" s="12"/>
      <c r="HY53" s="12"/>
      <c r="HZ53" s="12"/>
      <c r="IA53" s="12"/>
      <c r="IB53" s="12"/>
      <c r="IC53" s="12"/>
      <c r="ID53" s="12"/>
      <c r="IE53" s="12"/>
      <c r="IF53" s="12"/>
      <c r="IG53" s="12"/>
      <c r="IH53" s="12"/>
      <c r="II53" s="12"/>
      <c r="IJ53" s="12"/>
      <c r="IK53" s="12"/>
      <c r="IL53" s="12"/>
      <c r="IM53" s="12"/>
      <c r="IN53" s="12"/>
      <c r="IO53" s="12"/>
      <c r="IP53" s="12"/>
      <c r="IQ53" s="12"/>
      <c r="IR53" s="12"/>
      <c r="IS53" s="12"/>
      <c r="IT53" s="12"/>
      <c r="IU53" s="12"/>
      <c r="IV53" s="12"/>
      <c r="IW53" s="12"/>
      <c r="IX53" s="12"/>
      <c r="IY53" s="22">
        <v>44281.572488425925</v>
      </c>
      <c r="IZ53" s="12" t="s">
        <v>1245</v>
      </c>
      <c r="JA53" s="12"/>
      <c r="JB53" s="12"/>
      <c r="JC53" s="12"/>
      <c r="JD53" s="12"/>
      <c r="JE53" s="12"/>
      <c r="JF53" s="12"/>
      <c r="JG53" s="12"/>
      <c r="JH53" s="12"/>
      <c r="JI53" s="12"/>
      <c r="JJ53" s="12"/>
      <c r="JK53" s="12"/>
      <c r="JL53" s="12"/>
      <c r="JM53" s="12"/>
      <c r="JN53" s="12"/>
      <c r="JO53" s="12"/>
      <c r="JP53" s="12"/>
      <c r="JQ53" s="12"/>
      <c r="JR53" s="12"/>
      <c r="JS53" s="12"/>
      <c r="JT53" s="12"/>
      <c r="JU53" s="12"/>
      <c r="JV53" s="12"/>
      <c r="JW53" s="12"/>
      <c r="JX53" s="12"/>
      <c r="JY53" s="12"/>
      <c r="JZ53" s="12"/>
      <c r="KA53" s="12"/>
      <c r="KB53" s="12"/>
      <c r="KC53" s="12"/>
      <c r="KD53" s="12"/>
      <c r="KE53" s="12"/>
      <c r="KF53" s="12"/>
      <c r="KG53" s="12"/>
      <c r="KH53" s="12"/>
      <c r="KI53" s="12"/>
      <c r="KJ53" s="12"/>
      <c r="KK53" s="12"/>
      <c r="KL53" s="12"/>
      <c r="KM53" s="12"/>
      <c r="KN53" s="12"/>
      <c r="KO53" s="12"/>
      <c r="KP53" s="12"/>
    </row>
    <row r="54" spans="1:302" ht="25.15" customHeight="1" x14ac:dyDescent="0.25">
      <c r="A54" s="12">
        <v>3295</v>
      </c>
      <c r="B54" s="12">
        <v>346853</v>
      </c>
      <c r="C54" s="12"/>
      <c r="D54" s="12"/>
      <c r="E54" s="12" t="s">
        <v>1246</v>
      </c>
      <c r="F54" s="12">
        <v>100000</v>
      </c>
      <c r="G54" s="12">
        <v>0</v>
      </c>
      <c r="H54" s="12" t="s">
        <v>174</v>
      </c>
      <c r="I54" s="12">
        <v>0</v>
      </c>
      <c r="J54" s="12"/>
      <c r="K54" s="12"/>
      <c r="L54" s="12"/>
      <c r="M54" s="12"/>
      <c r="N54" s="12"/>
      <c r="O54" s="12"/>
      <c r="P54" s="12"/>
      <c r="Q54" s="12"/>
      <c r="R54" s="12" t="s">
        <v>1192</v>
      </c>
      <c r="S54" s="12">
        <v>609738455</v>
      </c>
      <c r="T54" s="12" t="s">
        <v>1193</v>
      </c>
      <c r="U54" s="12" t="s">
        <v>1194</v>
      </c>
      <c r="V54" s="12"/>
      <c r="W54" s="12" t="s">
        <v>179</v>
      </c>
      <c r="X54" s="12" t="s">
        <v>180</v>
      </c>
      <c r="Y54" s="12">
        <v>89512</v>
      </c>
      <c r="Z54" s="12" t="s">
        <v>181</v>
      </c>
      <c r="AA54" s="12"/>
      <c r="AB54" s="12">
        <v>7753286313</v>
      </c>
      <c r="AC54" s="12"/>
      <c r="AD54" s="12" t="s">
        <v>1195</v>
      </c>
      <c r="AE54" s="12" t="s">
        <v>1196</v>
      </c>
      <c r="AF54" s="12" t="s">
        <v>703</v>
      </c>
      <c r="AG54" s="12" t="s">
        <v>1197</v>
      </c>
      <c r="AH54" s="12" t="s">
        <v>1198</v>
      </c>
      <c r="AI54" s="12" t="s">
        <v>1199</v>
      </c>
      <c r="AJ54" s="12">
        <v>7753286313</v>
      </c>
      <c r="AK54" s="12" t="s">
        <v>1200</v>
      </c>
      <c r="AL54" s="12"/>
      <c r="AM54" s="12"/>
      <c r="AN54" s="12"/>
      <c r="AO54" s="12"/>
      <c r="AP54" s="12"/>
      <c r="AQ54" s="12"/>
      <c r="AR54" s="12"/>
      <c r="AS54" s="12"/>
      <c r="AT54" s="12" t="s">
        <v>190</v>
      </c>
      <c r="AU54" s="12" t="s">
        <v>191</v>
      </c>
      <c r="AV54" s="12" t="s">
        <v>191</v>
      </c>
      <c r="AW54" s="12" t="s">
        <v>191</v>
      </c>
      <c r="AX54" s="12" t="s">
        <v>193</v>
      </c>
      <c r="AY54" s="12" t="s">
        <v>194</v>
      </c>
      <c r="AZ54" s="12" t="s">
        <v>195</v>
      </c>
      <c r="BA54" s="12" t="s">
        <v>194</v>
      </c>
      <c r="BB54" s="12" t="s">
        <v>196</v>
      </c>
      <c r="BC54" s="12" t="s">
        <v>197</v>
      </c>
      <c r="BD54" s="12" t="s">
        <v>1247</v>
      </c>
      <c r="BE54" s="12" t="s">
        <v>284</v>
      </c>
      <c r="BF54" s="12" t="s">
        <v>1051</v>
      </c>
      <c r="BG54" s="12" t="s">
        <v>240</v>
      </c>
      <c r="BH54" s="12" t="s">
        <v>201</v>
      </c>
      <c r="BI54" s="12" t="s">
        <v>316</v>
      </c>
      <c r="BJ54" s="12" t="s">
        <v>203</v>
      </c>
      <c r="BK54" s="15" t="s">
        <v>1248</v>
      </c>
      <c r="BL54" s="12" t="s">
        <v>1249</v>
      </c>
      <c r="BM54" s="12" t="s">
        <v>1250</v>
      </c>
      <c r="BN54" s="12" t="s">
        <v>1251</v>
      </c>
      <c r="BO54" s="12" t="s">
        <v>1252</v>
      </c>
      <c r="BP54" s="12" t="s">
        <v>1253</v>
      </c>
      <c r="BQ54" s="21">
        <v>100000</v>
      </c>
      <c r="BR54" s="12" t="s">
        <v>1254</v>
      </c>
      <c r="BS54" s="12" t="s">
        <v>1255</v>
      </c>
      <c r="BT54" s="12">
        <v>89512</v>
      </c>
      <c r="BU54" s="12" t="s">
        <v>296</v>
      </c>
      <c r="BV54" s="12" t="s">
        <v>191</v>
      </c>
      <c r="BW54" s="12" t="s">
        <v>191</v>
      </c>
      <c r="BX54" s="12" t="s">
        <v>190</v>
      </c>
      <c r="BY54" s="12" t="s">
        <v>1256</v>
      </c>
      <c r="BZ54" s="12" t="s">
        <v>1257</v>
      </c>
      <c r="CA54" s="12" t="s">
        <v>213</v>
      </c>
      <c r="CB54" s="12" t="s">
        <v>213</v>
      </c>
      <c r="CC54" s="12" t="s">
        <v>738</v>
      </c>
      <c r="CD54" s="15" t="s">
        <v>739</v>
      </c>
      <c r="CE54" s="12" t="s">
        <v>219</v>
      </c>
      <c r="CF54" s="12"/>
      <c r="CG54" s="12"/>
      <c r="CH54" s="12"/>
      <c r="CI54" s="12"/>
      <c r="CJ54" s="12">
        <v>100000</v>
      </c>
      <c r="CK54" s="12"/>
      <c r="CL54" s="12"/>
      <c r="CM54" s="12"/>
      <c r="CN54" s="12"/>
      <c r="CO54" s="12"/>
      <c r="CP54" s="12"/>
      <c r="CQ54" s="12"/>
      <c r="CR54" s="12"/>
      <c r="CS54" s="12"/>
      <c r="CT54" s="12"/>
      <c r="CU54" s="12"/>
      <c r="CV54" s="12"/>
      <c r="CW54" s="12"/>
      <c r="CX54" s="12"/>
      <c r="CY54" s="12"/>
      <c r="CZ54" s="12"/>
      <c r="DA54" s="12"/>
      <c r="DB54" s="12"/>
      <c r="DC54" s="12"/>
      <c r="DD54" s="12"/>
      <c r="DE54" s="12"/>
      <c r="DF54" s="12"/>
      <c r="DG54" s="12"/>
      <c r="DH54" s="12"/>
      <c r="DI54" s="12"/>
      <c r="DJ54" s="12"/>
      <c r="DK54" s="12"/>
      <c r="DL54" s="12"/>
      <c r="DM54" s="12"/>
      <c r="DN54" s="12"/>
      <c r="DO54" s="12"/>
      <c r="DP54" s="12"/>
      <c r="DQ54" s="12"/>
      <c r="DR54" s="12"/>
      <c r="DS54" s="12"/>
      <c r="DT54" s="12"/>
      <c r="DU54" s="12"/>
      <c r="DV54" s="12"/>
      <c r="DW54" s="12"/>
      <c r="DX54" s="12"/>
      <c r="DY54" s="12"/>
      <c r="DZ54" s="12"/>
      <c r="EA54" s="12"/>
      <c r="EB54" s="12"/>
      <c r="EC54" s="12"/>
      <c r="ED54" s="12"/>
      <c r="EE54" s="12"/>
      <c r="EF54" s="12"/>
      <c r="EG54" s="12"/>
      <c r="EH54" s="12"/>
      <c r="EI54" s="12"/>
      <c r="EJ54" s="12"/>
      <c r="EK54" s="12"/>
      <c r="EL54" s="12"/>
      <c r="EM54" s="12" t="s">
        <v>219</v>
      </c>
      <c r="EN54" s="12">
        <v>0</v>
      </c>
      <c r="EO54" s="12"/>
      <c r="EP54" s="12"/>
      <c r="EQ54" s="12"/>
      <c r="ER54" s="12"/>
      <c r="ES54" s="12"/>
      <c r="ET54" s="12"/>
      <c r="EU54" s="12"/>
      <c r="EV54" s="12"/>
      <c r="EW54" s="12"/>
      <c r="EX54" s="12"/>
      <c r="EY54" s="12"/>
      <c r="EZ54" s="12"/>
      <c r="FA54" s="12"/>
      <c r="FB54" s="12"/>
      <c r="FC54" s="12"/>
      <c r="FD54" s="12"/>
      <c r="FE54" s="12"/>
      <c r="FF54" s="12"/>
      <c r="FG54" s="12"/>
      <c r="FH54" s="12"/>
      <c r="FI54" s="12"/>
      <c r="FJ54" s="12"/>
      <c r="FK54" s="12"/>
      <c r="FL54" s="12"/>
      <c r="FM54" s="12"/>
      <c r="FN54" s="12"/>
      <c r="FO54" s="12"/>
      <c r="FP54" s="12"/>
      <c r="FQ54" s="12"/>
      <c r="FR54" s="12"/>
      <c r="FS54" s="12"/>
      <c r="FT54" s="12"/>
      <c r="FU54" s="12"/>
      <c r="FV54" s="12"/>
      <c r="FW54" s="12"/>
      <c r="FX54" s="12"/>
      <c r="FY54" s="12"/>
      <c r="FZ54" s="12"/>
      <c r="GA54" s="12"/>
      <c r="GB54" s="12"/>
      <c r="GC54" s="12"/>
      <c r="GD54" s="12"/>
      <c r="GE54" s="12"/>
      <c r="GF54" s="12"/>
      <c r="GG54" s="12"/>
      <c r="GH54" s="12"/>
      <c r="GI54" s="12"/>
      <c r="GJ54" s="12"/>
      <c r="GK54" s="12"/>
      <c r="GL54" s="12"/>
      <c r="GM54" s="12"/>
      <c r="GN54" s="12"/>
      <c r="GO54" s="12"/>
      <c r="GP54" s="12"/>
      <c r="GQ54" s="12"/>
      <c r="GR54" s="12"/>
      <c r="GS54" s="12"/>
      <c r="GT54" s="12"/>
      <c r="GU54" s="12" t="s">
        <v>1258</v>
      </c>
      <c r="GV54" s="12"/>
      <c r="GW54" s="12"/>
      <c r="GX54" s="12"/>
      <c r="GY54" s="12"/>
      <c r="GZ54" s="12"/>
      <c r="HA54" s="12"/>
      <c r="HB54" s="12"/>
      <c r="HC54" s="12"/>
      <c r="HD54" s="12"/>
      <c r="HE54" s="12"/>
      <c r="HF54" s="12"/>
      <c r="HG54" s="12"/>
      <c r="HH54" s="12"/>
      <c r="HI54" s="12"/>
      <c r="HJ54" s="12"/>
      <c r="HK54" s="12"/>
      <c r="HL54" s="12"/>
      <c r="HM54" s="12"/>
      <c r="HN54" s="12"/>
      <c r="HO54" s="12"/>
      <c r="HP54" s="12"/>
      <c r="HQ54" s="12"/>
      <c r="HR54" s="12"/>
      <c r="HS54" s="12"/>
      <c r="HT54" s="12"/>
      <c r="HU54" s="12"/>
      <c r="HV54" s="12"/>
      <c r="HW54" s="12"/>
      <c r="HX54" s="12"/>
      <c r="HY54" s="12"/>
      <c r="HZ54" s="12"/>
      <c r="IA54" s="12"/>
      <c r="IB54" s="12"/>
      <c r="IC54" s="12"/>
      <c r="ID54" s="12"/>
      <c r="IE54" s="12"/>
      <c r="IF54" s="12"/>
      <c r="IG54" s="12"/>
      <c r="IH54" s="12"/>
      <c r="II54" s="12"/>
      <c r="IJ54" s="12"/>
      <c r="IK54" s="12"/>
      <c r="IL54" s="12"/>
      <c r="IM54" s="12"/>
      <c r="IN54" s="12"/>
      <c r="IO54" s="12"/>
      <c r="IP54" s="12"/>
      <c r="IQ54" s="12"/>
      <c r="IR54" s="12"/>
      <c r="IS54" s="12"/>
      <c r="IT54" s="12"/>
      <c r="IU54" s="12"/>
      <c r="IV54" s="12"/>
      <c r="IW54" s="12"/>
      <c r="IX54" s="12"/>
      <c r="IY54" s="22">
        <v>44281.570879629631</v>
      </c>
      <c r="IZ54" s="12" t="s">
        <v>1259</v>
      </c>
      <c r="JA54" s="12"/>
      <c r="JB54" s="12"/>
      <c r="JC54" s="12"/>
      <c r="JD54" s="12"/>
      <c r="JE54" s="12"/>
      <c r="JF54" s="12"/>
      <c r="JG54" s="12"/>
      <c r="JH54" s="12"/>
      <c r="JI54" s="12"/>
      <c r="JJ54" s="12"/>
      <c r="JK54" s="12"/>
      <c r="JL54" s="12"/>
      <c r="JM54" s="12"/>
      <c r="JN54" s="12"/>
      <c r="JO54" s="12"/>
      <c r="JP54" s="12"/>
      <c r="JQ54" s="12"/>
      <c r="JR54" s="12"/>
      <c r="JS54" s="12"/>
      <c r="JT54" s="12"/>
      <c r="JU54" s="12"/>
      <c r="JV54" s="12"/>
      <c r="JW54" s="12"/>
      <c r="JX54" s="12"/>
      <c r="JY54" s="12"/>
      <c r="JZ54" s="12"/>
      <c r="KA54" s="12"/>
      <c r="KB54" s="12"/>
      <c r="KC54" s="12"/>
      <c r="KD54" s="12"/>
      <c r="KE54" s="12"/>
      <c r="KF54" s="12"/>
      <c r="KG54" s="12"/>
      <c r="KH54" s="12"/>
      <c r="KI54" s="12"/>
      <c r="KJ54" s="12"/>
      <c r="KK54" s="12"/>
      <c r="KL54" s="12"/>
      <c r="KM54" s="12"/>
      <c r="KN54" s="12"/>
      <c r="KO54" s="12"/>
      <c r="KP54" s="12"/>
    </row>
    <row r="55" spans="1:302" ht="25.15" customHeight="1" x14ac:dyDescent="0.25">
      <c r="A55" s="12">
        <v>3295</v>
      </c>
      <c r="B55" s="12">
        <v>346959</v>
      </c>
      <c r="C55" s="12"/>
      <c r="D55" s="12"/>
      <c r="E55" s="12" t="s">
        <v>1260</v>
      </c>
      <c r="F55" s="12">
        <v>80353</v>
      </c>
      <c r="G55" s="12">
        <v>0</v>
      </c>
      <c r="H55" s="12" t="s">
        <v>174</v>
      </c>
      <c r="I55" s="12">
        <v>0</v>
      </c>
      <c r="J55" s="12"/>
      <c r="K55" s="12"/>
      <c r="L55" s="12"/>
      <c r="M55" s="12"/>
      <c r="N55" s="12"/>
      <c r="O55" s="12"/>
      <c r="P55" s="12"/>
      <c r="Q55" s="12"/>
      <c r="R55" s="12" t="s">
        <v>1192</v>
      </c>
      <c r="S55" s="12">
        <v>609738455</v>
      </c>
      <c r="T55" s="12" t="s">
        <v>1193</v>
      </c>
      <c r="U55" s="12" t="s">
        <v>1194</v>
      </c>
      <c r="V55" s="12"/>
      <c r="W55" s="12" t="s">
        <v>179</v>
      </c>
      <c r="X55" s="12" t="s">
        <v>180</v>
      </c>
      <c r="Y55" s="12">
        <v>89512</v>
      </c>
      <c r="Z55" s="12" t="s">
        <v>181</v>
      </c>
      <c r="AA55" s="12"/>
      <c r="AB55" s="12">
        <v>7753286313</v>
      </c>
      <c r="AC55" s="12"/>
      <c r="AD55" s="12" t="s">
        <v>1195</v>
      </c>
      <c r="AE55" s="12" t="s">
        <v>1196</v>
      </c>
      <c r="AF55" s="12" t="s">
        <v>703</v>
      </c>
      <c r="AG55" s="12" t="s">
        <v>1197</v>
      </c>
      <c r="AH55" s="12" t="s">
        <v>1198</v>
      </c>
      <c r="AI55" s="12" t="s">
        <v>1199</v>
      </c>
      <c r="AJ55" s="12">
        <v>7753286313</v>
      </c>
      <c r="AK55" s="12" t="s">
        <v>1200</v>
      </c>
      <c r="AL55" s="12"/>
      <c r="AM55" s="12"/>
      <c r="AN55" s="12"/>
      <c r="AO55" s="12"/>
      <c r="AP55" s="12"/>
      <c r="AQ55" s="12"/>
      <c r="AR55" s="12"/>
      <c r="AS55" s="12" t="s">
        <v>1261</v>
      </c>
      <c r="AT55" s="12" t="s">
        <v>190</v>
      </c>
      <c r="AU55" s="12" t="s">
        <v>191</v>
      </c>
      <c r="AV55" s="12" t="s">
        <v>338</v>
      </c>
      <c r="AW55" s="12" t="s">
        <v>191</v>
      </c>
      <c r="AX55" s="12" t="s">
        <v>193</v>
      </c>
      <c r="AY55" s="12" t="s">
        <v>194</v>
      </c>
      <c r="AZ55" s="12" t="s">
        <v>195</v>
      </c>
      <c r="BA55" s="12" t="s">
        <v>194</v>
      </c>
      <c r="BB55" s="12" t="s">
        <v>196</v>
      </c>
      <c r="BC55" s="12" t="s">
        <v>197</v>
      </c>
      <c r="BD55" s="12" t="s">
        <v>1262</v>
      </c>
      <c r="BE55" s="12" t="s">
        <v>284</v>
      </c>
      <c r="BF55" s="12" t="s">
        <v>628</v>
      </c>
      <c r="BG55" s="12" t="s">
        <v>240</v>
      </c>
      <c r="BH55" s="12" t="s">
        <v>201</v>
      </c>
      <c r="BI55" s="12" t="s">
        <v>316</v>
      </c>
      <c r="BJ55" s="12" t="s">
        <v>203</v>
      </c>
      <c r="BK55" s="15" t="s">
        <v>1263</v>
      </c>
      <c r="BL55" s="12" t="s">
        <v>1264</v>
      </c>
      <c r="BM55" s="12" t="s">
        <v>1265</v>
      </c>
      <c r="BN55" s="12" t="s">
        <v>1266</v>
      </c>
      <c r="BO55" s="12" t="s">
        <v>1267</v>
      </c>
      <c r="BP55" s="15" t="s">
        <v>1268</v>
      </c>
      <c r="BQ55" s="25">
        <v>80353</v>
      </c>
      <c r="BR55" s="12" t="s">
        <v>1269</v>
      </c>
      <c r="BS55" s="12" t="s">
        <v>213</v>
      </c>
      <c r="BT55" s="12">
        <v>89512</v>
      </c>
      <c r="BU55" s="12" t="s">
        <v>296</v>
      </c>
      <c r="BV55" s="12" t="s">
        <v>191</v>
      </c>
      <c r="BW55" s="12" t="s">
        <v>191</v>
      </c>
      <c r="BX55" s="12" t="s">
        <v>214</v>
      </c>
      <c r="BY55" s="12" t="s">
        <v>203</v>
      </c>
      <c r="BZ55" s="12" t="s">
        <v>203</v>
      </c>
      <c r="CA55" s="12" t="s">
        <v>213</v>
      </c>
      <c r="CB55" s="12" t="s">
        <v>214</v>
      </c>
      <c r="CC55" s="12" t="s">
        <v>217</v>
      </c>
      <c r="CD55" s="15" t="s">
        <v>1270</v>
      </c>
      <c r="CE55" s="12" t="s">
        <v>219</v>
      </c>
      <c r="CF55" s="12">
        <v>49920</v>
      </c>
      <c r="CG55" s="12">
        <v>0</v>
      </c>
      <c r="CH55" s="12">
        <v>12600</v>
      </c>
      <c r="CI55" s="12">
        <v>9100</v>
      </c>
      <c r="CJ55" s="12">
        <v>8733</v>
      </c>
      <c r="CK55" s="12"/>
      <c r="CL55" s="12"/>
      <c r="CM55" s="12"/>
      <c r="CN55" s="12"/>
      <c r="CO55" s="12"/>
      <c r="CP55" s="12"/>
      <c r="CQ55" s="12"/>
      <c r="CR55" s="12"/>
      <c r="CS55" s="12"/>
      <c r="CT55" s="12"/>
      <c r="CU55" s="12"/>
      <c r="CV55" s="12"/>
      <c r="CW55" s="12"/>
      <c r="CX55" s="12"/>
      <c r="CY55" s="12"/>
      <c r="CZ55" s="12"/>
      <c r="DA55" s="12"/>
      <c r="DB55" s="12"/>
      <c r="DC55" s="12"/>
      <c r="DD55" s="12"/>
      <c r="DE55" s="12"/>
      <c r="DF55" s="12"/>
      <c r="DG55" s="12"/>
      <c r="DH55" s="12"/>
      <c r="DI55" s="12"/>
      <c r="DJ55" s="12"/>
      <c r="DK55" s="12"/>
      <c r="DL55" s="12"/>
      <c r="DM55" s="12"/>
      <c r="DN55" s="12"/>
      <c r="DO55" s="12"/>
      <c r="DP55" s="12"/>
      <c r="DQ55" s="12"/>
      <c r="DR55" s="12"/>
      <c r="DS55" s="12"/>
      <c r="DT55" s="12"/>
      <c r="DU55" s="12"/>
      <c r="DV55" s="12"/>
      <c r="DW55" s="12"/>
      <c r="DX55" s="12"/>
      <c r="DY55" s="12"/>
      <c r="DZ55" s="12"/>
      <c r="EA55" s="12"/>
      <c r="EB55" s="12"/>
      <c r="EC55" s="12"/>
      <c r="ED55" s="12"/>
      <c r="EE55" s="12"/>
      <c r="EF55" s="12"/>
      <c r="EG55" s="12"/>
      <c r="EH55" s="12"/>
      <c r="EI55" s="12"/>
      <c r="EJ55" s="12"/>
      <c r="EK55" s="12"/>
      <c r="EL55" s="12"/>
      <c r="EM55" s="12" t="s">
        <v>219</v>
      </c>
      <c r="EN55" s="12"/>
      <c r="EO55" s="12"/>
      <c r="EP55" s="12"/>
      <c r="EQ55" s="12"/>
      <c r="ER55" s="12"/>
      <c r="ES55" s="12"/>
      <c r="ET55" s="12"/>
      <c r="EU55" s="12"/>
      <c r="EV55" s="12"/>
      <c r="EW55" s="12"/>
      <c r="EX55" s="12"/>
      <c r="EY55" s="12"/>
      <c r="EZ55" s="12"/>
      <c r="FA55" s="12"/>
      <c r="FB55" s="12"/>
      <c r="FC55" s="12"/>
      <c r="FD55" s="12"/>
      <c r="FE55" s="12"/>
      <c r="FF55" s="12"/>
      <c r="FG55" s="12"/>
      <c r="FH55" s="12"/>
      <c r="FI55" s="12"/>
      <c r="FJ55" s="12"/>
      <c r="FK55" s="12"/>
      <c r="FL55" s="12"/>
      <c r="FM55" s="12"/>
      <c r="FN55" s="12"/>
      <c r="FO55" s="12"/>
      <c r="FP55" s="12"/>
      <c r="FQ55" s="12"/>
      <c r="FR55" s="12"/>
      <c r="FS55" s="12"/>
      <c r="FT55" s="12"/>
      <c r="FU55" s="12"/>
      <c r="FV55" s="12"/>
      <c r="FW55" s="12"/>
      <c r="FX55" s="12"/>
      <c r="FY55" s="12"/>
      <c r="FZ55" s="12"/>
      <c r="GA55" s="12"/>
      <c r="GB55" s="12"/>
      <c r="GC55" s="12"/>
      <c r="GD55" s="12"/>
      <c r="GE55" s="12"/>
      <c r="GF55" s="12"/>
      <c r="GG55" s="12"/>
      <c r="GH55" s="12"/>
      <c r="GI55" s="12"/>
      <c r="GJ55" s="12"/>
      <c r="GK55" s="12"/>
      <c r="GL55" s="12"/>
      <c r="GM55" s="12"/>
      <c r="GN55" s="12"/>
      <c r="GO55" s="12"/>
      <c r="GP55" s="12"/>
      <c r="GQ55" s="12"/>
      <c r="GR55" s="12"/>
      <c r="GS55" s="12"/>
      <c r="GT55" s="12"/>
      <c r="GU55" s="12" t="s">
        <v>1271</v>
      </c>
      <c r="GV55" s="12"/>
      <c r="GW55" s="12"/>
      <c r="GX55" s="12"/>
      <c r="GY55" s="12"/>
      <c r="GZ55" s="12"/>
      <c r="HA55" s="12"/>
      <c r="HB55" s="12"/>
      <c r="HC55" s="12"/>
      <c r="HD55" s="12"/>
      <c r="HE55" s="12"/>
      <c r="HF55" s="12"/>
      <c r="HG55" s="12"/>
      <c r="HH55" s="12"/>
      <c r="HI55" s="12"/>
      <c r="HJ55" s="12"/>
      <c r="HK55" s="12"/>
      <c r="HL55" s="12"/>
      <c r="HM55" s="12"/>
      <c r="HN55" s="12"/>
      <c r="HO55" s="12"/>
      <c r="HP55" s="12"/>
      <c r="HQ55" s="12"/>
      <c r="HR55" s="12"/>
      <c r="HS55" s="12"/>
      <c r="HT55" s="12"/>
      <c r="HU55" s="12"/>
      <c r="HV55" s="12"/>
      <c r="HW55" s="12"/>
      <c r="HX55" s="12"/>
      <c r="HY55" s="12"/>
      <c r="HZ55" s="12"/>
      <c r="IA55" s="12"/>
      <c r="IB55" s="12"/>
      <c r="IC55" s="12"/>
      <c r="ID55" s="12"/>
      <c r="IE55" s="12"/>
      <c r="IF55" s="12"/>
      <c r="IG55" s="12"/>
      <c r="IH55" s="12"/>
      <c r="II55" s="12"/>
      <c r="IJ55" s="12"/>
      <c r="IK55" s="12"/>
      <c r="IL55" s="12"/>
      <c r="IM55" s="12"/>
      <c r="IN55" s="12"/>
      <c r="IO55" s="12"/>
      <c r="IP55" s="12"/>
      <c r="IQ55" s="12"/>
      <c r="IR55" s="12"/>
      <c r="IS55" s="12"/>
      <c r="IT55" s="12"/>
      <c r="IU55" s="12"/>
      <c r="IV55" s="12"/>
      <c r="IW55" s="12"/>
      <c r="IX55" s="12"/>
      <c r="IY55" s="22">
        <v>44281.571759259263</v>
      </c>
      <c r="IZ55" s="12" t="s">
        <v>1272</v>
      </c>
      <c r="JA55" s="12"/>
      <c r="JB55" s="12"/>
      <c r="JC55" s="12"/>
      <c r="JD55" s="12"/>
      <c r="JE55" s="12"/>
      <c r="JF55" s="12"/>
      <c r="JG55" s="12"/>
      <c r="JH55" s="12"/>
      <c r="JI55" s="12"/>
      <c r="JJ55" s="12"/>
      <c r="JK55" s="12"/>
      <c r="JL55" s="12"/>
      <c r="JM55" s="12"/>
      <c r="JN55" s="12"/>
      <c r="JO55" s="12"/>
      <c r="JP55" s="12"/>
      <c r="JQ55" s="12"/>
      <c r="JR55" s="12"/>
      <c r="JS55" s="12"/>
      <c r="JT55" s="12"/>
      <c r="JU55" s="12"/>
      <c r="JV55" s="12"/>
      <c r="JW55" s="12"/>
      <c r="JX55" s="12"/>
      <c r="JY55" s="12"/>
      <c r="JZ55" s="12"/>
      <c r="KA55" s="12"/>
      <c r="KB55" s="12"/>
      <c r="KC55" s="12"/>
      <c r="KD55" s="12"/>
      <c r="KE55" s="12"/>
      <c r="KF55" s="12"/>
      <c r="KG55" s="12"/>
      <c r="KH55" s="12"/>
      <c r="KI55" s="12"/>
      <c r="KJ55" s="12"/>
      <c r="KK55" s="12"/>
      <c r="KL55" s="12"/>
      <c r="KM55" s="12"/>
      <c r="KN55" s="12"/>
      <c r="KO55" s="12"/>
      <c r="KP55" s="12"/>
    </row>
    <row r="56" spans="1:302" ht="25.15" customHeight="1" x14ac:dyDescent="0.25"/>
    <row r="57" spans="1:302" ht="25.15" customHeight="1" x14ac:dyDescent="0.25">
      <c r="E57" s="16"/>
      <c r="F57" s="17"/>
      <c r="G57" s="12" t="s">
        <v>1273</v>
      </c>
    </row>
    <row r="58" spans="1:302" ht="25.15" customHeight="1" x14ac:dyDescent="0.25">
      <c r="E58" s="12" t="s">
        <v>1274</v>
      </c>
      <c r="F58" s="12">
        <f>SUM(F2:F55)</f>
        <v>12253027.010000002</v>
      </c>
      <c r="G58" s="12">
        <f>SUM(F58-F43)</f>
        <v>12203027.010000002</v>
      </c>
    </row>
    <row r="59" spans="1:302" ht="25.15" customHeight="1" x14ac:dyDescent="0.25">
      <c r="E59" s="12" t="s">
        <v>1275</v>
      </c>
      <c r="F59" s="12">
        <f>SUMIFS(F2:F55, BC2:BC55, "State Homeland Security Program (SHSP)")</f>
        <v>5063488.47</v>
      </c>
      <c r="G59" s="12">
        <f>F59-F43</f>
        <v>5013488.47</v>
      </c>
    </row>
    <row r="60" spans="1:302" ht="25.15" customHeight="1" x14ac:dyDescent="0.25">
      <c r="E60" s="12" t="s">
        <v>1276</v>
      </c>
      <c r="F60" s="12">
        <f>SUMIFS(F3:F56, BC3:BC56, "Urban Area Security Initiative (UASI)")</f>
        <v>7189538.54</v>
      </c>
      <c r="G60" s="12">
        <f>F60</f>
        <v>7189538.54</v>
      </c>
    </row>
  </sheetData>
  <pageMargins left="0.7" right="0.7" top="0.75" bottom="0.75" header="0.3" footer="0.3"/>
  <pageSetup orientation="portrait" r:id="rId1"/>
  <ignoredErrors>
    <ignoredError sqref="F60" formulaRange="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AH63"/>
  <sheetViews>
    <sheetView zoomScale="70" zoomScaleNormal="70" workbookViewId="0">
      <pane xSplit="12" ySplit="2" topLeftCell="N4" activePane="bottomRight" state="frozen"/>
      <selection pane="topRight" activeCell="M1" sqref="M1"/>
      <selection pane="bottomLeft" activeCell="A3" sqref="A3"/>
      <selection pane="bottomRight" activeCell="M3" sqref="M3"/>
    </sheetView>
  </sheetViews>
  <sheetFormatPr defaultColWidth="9.140625" defaultRowHeight="15" x14ac:dyDescent="0.25"/>
  <cols>
    <col min="1" max="1" width="18.7109375" customWidth="1"/>
    <col min="2" max="2" width="17.7109375" bestFit="1" customWidth="1"/>
    <col min="3" max="4" width="5.85546875" customWidth="1"/>
    <col min="5" max="5" width="16.28515625" customWidth="1"/>
    <col min="6" max="7" width="23.28515625" hidden="1" customWidth="1"/>
    <col min="8" max="8" width="15.5703125" hidden="1" customWidth="1"/>
    <col min="9" max="9" width="21.28515625" hidden="1" customWidth="1"/>
    <col min="10" max="10" width="10.7109375" hidden="1" customWidth="1"/>
    <col min="11" max="11" width="44.5703125" customWidth="1"/>
    <col min="12" max="12" width="60.5703125" customWidth="1"/>
    <col min="13" max="13" width="38.5703125" customWidth="1"/>
    <col min="14" max="15" width="51" customWidth="1"/>
    <col min="16" max="16" width="31.42578125" customWidth="1"/>
    <col min="17" max="17" width="28" customWidth="1"/>
    <col min="18" max="18" width="27.28515625" customWidth="1"/>
    <col min="19" max="19" width="34.140625" customWidth="1"/>
    <col min="20" max="20" width="40.5703125" customWidth="1"/>
    <col min="21" max="22" width="20.7109375" customWidth="1"/>
    <col min="23" max="23" width="60.42578125" customWidth="1"/>
    <col min="24" max="24" width="68.5703125" customWidth="1"/>
    <col min="25" max="25" width="104.85546875" customWidth="1"/>
    <col min="26" max="26" width="32.7109375" customWidth="1"/>
    <col min="27" max="27" width="62.42578125" customWidth="1"/>
    <col min="28" max="28" width="35.28515625" customWidth="1"/>
    <col min="29" max="29" width="42.42578125" customWidth="1"/>
    <col min="30" max="32" width="18.140625" hidden="1" customWidth="1"/>
    <col min="33" max="33" width="20" hidden="1" customWidth="1"/>
    <col min="34" max="34" width="47.85546875" customWidth="1"/>
    <col min="35" max="35" width="14.5703125" customWidth="1"/>
    <col min="36" max="36" width="15.85546875" customWidth="1"/>
  </cols>
  <sheetData>
    <row r="1" spans="1:34" ht="24" thickBot="1" x14ac:dyDescent="0.4">
      <c r="A1" s="2" t="s">
        <v>1277</v>
      </c>
      <c r="B1" s="35"/>
      <c r="C1" s="35"/>
      <c r="D1" s="35"/>
      <c r="E1" s="1"/>
      <c r="F1" s="1"/>
      <c r="G1" s="1"/>
      <c r="H1" s="1"/>
      <c r="I1" s="1"/>
      <c r="J1" s="1"/>
      <c r="K1" s="162"/>
      <c r="L1" s="370"/>
      <c r="M1" s="162"/>
      <c r="N1" s="371"/>
      <c r="O1" s="371"/>
      <c r="P1" s="4"/>
      <c r="Q1" s="4"/>
      <c r="R1" s="4"/>
      <c r="S1" s="40"/>
      <c r="T1" s="1"/>
      <c r="U1" s="1"/>
      <c r="V1" s="160"/>
      <c r="W1" s="162"/>
      <c r="X1" s="1"/>
      <c r="Y1" s="1"/>
      <c r="AB1" s="1"/>
      <c r="AC1" s="1"/>
      <c r="AD1" s="40"/>
      <c r="AE1" s="40"/>
      <c r="AF1" s="40"/>
      <c r="AG1" s="1"/>
      <c r="AH1" s="1"/>
    </row>
    <row r="2" spans="1:34" ht="75.75" customHeight="1" thickBot="1" x14ac:dyDescent="0.3">
      <c r="A2" s="420" t="s">
        <v>1278</v>
      </c>
      <c r="B2" s="421" t="s">
        <v>1279</v>
      </c>
      <c r="C2" s="422" t="s">
        <v>1280</v>
      </c>
      <c r="D2" s="423" t="s">
        <v>1281</v>
      </c>
      <c r="E2" s="424" t="s">
        <v>1282</v>
      </c>
      <c r="F2" s="425" t="s">
        <v>1283</v>
      </c>
      <c r="G2" s="425" t="s">
        <v>1284</v>
      </c>
      <c r="H2" s="425" t="s">
        <v>1285</v>
      </c>
      <c r="I2" s="425" t="s">
        <v>1286</v>
      </c>
      <c r="J2" s="425" t="s">
        <v>1287</v>
      </c>
      <c r="K2" s="425" t="s">
        <v>12</v>
      </c>
      <c r="L2" s="425" t="s">
        <v>1288</v>
      </c>
      <c r="M2" s="425" t="s">
        <v>1289</v>
      </c>
      <c r="N2" s="425" t="s">
        <v>1290</v>
      </c>
      <c r="O2" s="425" t="s">
        <v>1291</v>
      </c>
      <c r="P2" s="426" t="s">
        <v>1292</v>
      </c>
      <c r="Q2" s="426" t="s">
        <v>1293</v>
      </c>
      <c r="R2" s="426" t="s">
        <v>1294</v>
      </c>
      <c r="S2" s="427" t="s">
        <v>1295</v>
      </c>
      <c r="T2" s="425" t="s">
        <v>1296</v>
      </c>
      <c r="U2" s="428" t="s">
        <v>1297</v>
      </c>
      <c r="V2" s="415" t="s">
        <v>1298</v>
      </c>
      <c r="W2" s="392" t="s">
        <v>1299</v>
      </c>
      <c r="X2" s="392" t="s">
        <v>1300</v>
      </c>
      <c r="Y2" s="392" t="s">
        <v>1301</v>
      </c>
      <c r="Z2" s="392" t="s">
        <v>1302</v>
      </c>
      <c r="AA2" s="392" t="s">
        <v>1303</v>
      </c>
      <c r="AB2" s="392" t="s">
        <v>1304</v>
      </c>
      <c r="AC2" s="393" t="s">
        <v>1305</v>
      </c>
      <c r="AD2" s="365" t="s">
        <v>1306</v>
      </c>
      <c r="AE2" s="365" t="s">
        <v>1307</v>
      </c>
      <c r="AF2" s="365" t="s">
        <v>1308</v>
      </c>
      <c r="AG2" s="366" t="s">
        <v>1309</v>
      </c>
      <c r="AH2" s="448" t="s">
        <v>1310</v>
      </c>
    </row>
    <row r="3" spans="1:34" ht="46.5" x14ac:dyDescent="0.25">
      <c r="A3" s="416">
        <v>1</v>
      </c>
      <c r="B3" s="417" t="s">
        <v>1311</v>
      </c>
      <c r="C3" s="418"/>
      <c r="D3" s="418"/>
      <c r="E3" s="419">
        <v>499126</v>
      </c>
      <c r="F3" s="397"/>
      <c r="G3" s="397"/>
      <c r="H3" s="397"/>
      <c r="I3" s="397"/>
      <c r="J3" s="397"/>
      <c r="K3" s="406" t="s">
        <v>1312</v>
      </c>
      <c r="L3" s="406" t="s">
        <v>1313</v>
      </c>
      <c r="M3" s="406" t="s">
        <v>316</v>
      </c>
      <c r="N3" s="406" t="s">
        <v>1314</v>
      </c>
      <c r="O3" s="406" t="s">
        <v>1315</v>
      </c>
      <c r="P3" s="467">
        <v>89490.58</v>
      </c>
      <c r="Q3" s="407">
        <f>(Table3[[#This Row],[Requested Amount FFY25]]-Table3[[#This Row],[Requested Amount FY24]])/Table3[[#This Row],[Requested Amount FFY25]]</f>
        <v>0.11876740494487535</v>
      </c>
      <c r="R3" s="408">
        <f>Table3[[#This Row],[Requested Amount FFY25]]-Table3[[#This Row],[Requested Amount FY24]]</f>
        <v>12061.020000000004</v>
      </c>
      <c r="S3" s="409">
        <v>101551.6</v>
      </c>
      <c r="T3" s="412">
        <v>-14560</v>
      </c>
      <c r="U3" s="413">
        <f>Table3[[#This Row],[Requested Amount FFY25]]+Table3[[#This Row],[Adjustment(s) - Enter NEGATIVE adjustments with minus sign]]</f>
        <v>86991.6</v>
      </c>
      <c r="V3" s="399" t="s">
        <v>213</v>
      </c>
      <c r="W3" s="400" t="s">
        <v>213</v>
      </c>
      <c r="X3" s="401" t="str">
        <f>IF(Table3[[#This Row],[National/State Priority Area]]="Enhancing the Protection of Soft Targets/Crowded Places",Table3[[#This Row],[Final Amount]],"")</f>
        <v/>
      </c>
      <c r="Y3" s="401" t="str">
        <f>IF(Table3[[#This Row],[National/State Priority Area]]="Enhancing Information Sharing and Intelligence Sharing and Analysis and cooperation with federal agencies including DHS",Table3[[#This Row],[Final Amount]],"")</f>
        <v/>
      </c>
      <c r="Z3" s="401" t="str">
        <f>IF(Table3[[#This Row],[National/State Priority Area]]="Enhancing Cyber Security",Table3[[#This Row],[Final Amount]],"")</f>
        <v/>
      </c>
      <c r="AA3" s="401" t="str">
        <f>IF(Table3[[#This Row],[National/State Priority Area]]="Supporting Border Crisis Response and Enforcement",Table3[[#This Row],[Final Amount]],"")</f>
        <v/>
      </c>
      <c r="AB3" s="401" t="str">
        <f>IF(Table3[[#This Row],[National/State Priority Area]]="Enhancing Election Security",Table3[[#This Row],[Final Amount]],"")</f>
        <v/>
      </c>
      <c r="AC3" s="402">
        <f>SUM(Table3[[#This Row],[Does this Project support a FY25 National Priority?]:[Enhancing Election Security]])</f>
        <v>0</v>
      </c>
      <c r="AH3" s="449"/>
    </row>
    <row r="4" spans="1:34" ht="45" customHeight="1" x14ac:dyDescent="0.25">
      <c r="A4" s="376">
        <v>1</v>
      </c>
      <c r="B4" s="394" t="s">
        <v>1316</v>
      </c>
      <c r="C4" s="395"/>
      <c r="D4" s="395"/>
      <c r="E4" s="396">
        <v>499158</v>
      </c>
      <c r="F4" s="397" t="s">
        <v>698</v>
      </c>
      <c r="G4" s="397" t="s">
        <v>1317</v>
      </c>
      <c r="H4" s="397"/>
      <c r="I4" s="397"/>
      <c r="J4" s="397"/>
      <c r="K4" s="406" t="s">
        <v>698</v>
      </c>
      <c r="L4" s="406" t="s">
        <v>1317</v>
      </c>
      <c r="M4" s="406" t="s">
        <v>1318</v>
      </c>
      <c r="N4" s="406" t="s">
        <v>1301</v>
      </c>
      <c r="O4" s="406" t="s">
        <v>1315</v>
      </c>
      <c r="P4" s="467">
        <v>537380</v>
      </c>
      <c r="Q4" s="405">
        <f>(Table3[[#This Row],[Requested Amount FFY25]]-Table3[[#This Row],[Requested Amount FY24]])/Table3[[#This Row],[Requested Amount FFY25]]</f>
        <v>0.21133350357657571</v>
      </c>
      <c r="R4" s="408">
        <f>Table3[[#This Row],[Requested Amount FFY25]]-Table3[[#This Row],[Requested Amount FY24]]</f>
        <v>143998</v>
      </c>
      <c r="S4" s="409">
        <v>681378</v>
      </c>
      <c r="T4" s="412"/>
      <c r="U4" s="413">
        <f>Table3[[#This Row],[Requested Amount FFY25]]+Table3[[#This Row],[Adjustment(s) - Enter NEGATIVE adjustments with minus sign]]</f>
        <v>681378</v>
      </c>
      <c r="V4" s="410" t="s">
        <v>191</v>
      </c>
      <c r="W4" s="410" t="s">
        <v>1319</v>
      </c>
      <c r="X4" s="414" t="str">
        <f>IF(Table3[[#This Row],[National/State Priority Area]]="Enhancing the Protection of Soft Targets/Crowded Places",Table3[[#This Row],[Final Amount]],"")</f>
        <v/>
      </c>
      <c r="Y4" s="401">
        <f>IF(Table3[[#This Row],[National/State Priority Area]]="Enhancing Information Sharing and Intelligence Sharing and Analysis and cooperation with federal agencies including DHS",Table3[[#This Row],[Final Amount]],"")</f>
        <v>681378</v>
      </c>
      <c r="Z4" s="401" t="str">
        <f>IF(Table3[[#This Row],[National/State Priority Area]]="Enhancing Cyber Security",Table3[[#This Row],[Final Amount]],"")</f>
        <v/>
      </c>
      <c r="AA4" s="401" t="str">
        <f>IF(Table3[[#This Row],[National/State Priority Area]]="Supporting Border Crisis Response and Enforcement",Table3[[#This Row],[Final Amount]],"")</f>
        <v/>
      </c>
      <c r="AB4" s="401" t="str">
        <f>IF(Table3[[#This Row],[National/State Priority Area]]="Enhancing Election Security",Table3[[#This Row],[Final Amount]],"")</f>
        <v/>
      </c>
      <c r="AC4" s="402">
        <f>SUM(Table3[[#This Row],[Does this Project support a FY25 National Priority?]:[Enhancing Election Security]])</f>
        <v>681378</v>
      </c>
      <c r="AD4" s="329"/>
      <c r="AE4" s="204"/>
      <c r="AF4" s="204"/>
      <c r="AG4" s="445"/>
      <c r="AH4" s="364"/>
    </row>
    <row r="5" spans="1:34" ht="46.5" x14ac:dyDescent="0.25">
      <c r="A5" s="376">
        <v>1</v>
      </c>
      <c r="B5" s="394" t="s">
        <v>1320</v>
      </c>
      <c r="C5" s="395"/>
      <c r="D5" s="395"/>
      <c r="E5" s="396">
        <v>500877</v>
      </c>
      <c r="F5" s="397"/>
      <c r="G5" s="397"/>
      <c r="H5" s="397"/>
      <c r="I5" s="397"/>
      <c r="J5" s="397"/>
      <c r="K5" s="403" t="s">
        <v>1009</v>
      </c>
      <c r="L5" s="403" t="s">
        <v>1025</v>
      </c>
      <c r="M5" s="403" t="s">
        <v>473</v>
      </c>
      <c r="N5" s="403" t="s">
        <v>1304</v>
      </c>
      <c r="O5" s="403" t="s">
        <v>1321</v>
      </c>
      <c r="P5" s="404">
        <v>140768</v>
      </c>
      <c r="Q5" s="405">
        <f>(Table3[[#This Row],[Requested Amount FFY25]]-Table3[[#This Row],[Requested Amount FY24]])/Table3[[#This Row],[Requested Amount FFY25]]</f>
        <v>-5.6831420955191149E-6</v>
      </c>
      <c r="R5" s="408">
        <f>Table3[[#This Row],[Requested Amount FFY25]]-Table3[[#This Row],[Requested Amount FY24]]</f>
        <v>-0.79999999998835847</v>
      </c>
      <c r="S5" s="404">
        <v>140767.20000000001</v>
      </c>
      <c r="T5" s="398">
        <v>-9884.7000000000007</v>
      </c>
      <c r="U5" s="413">
        <f>Table3[[#This Row],[Requested Amount FFY25]]+Table3[[#This Row],[Adjustment(s) - Enter NEGATIVE adjustments with minus sign]]</f>
        <v>130882.50000000001</v>
      </c>
      <c r="V5" s="400" t="s">
        <v>191</v>
      </c>
      <c r="W5" s="400" t="s">
        <v>191</v>
      </c>
      <c r="X5" s="401" t="str">
        <f>IF(Table3[[#This Row],[National/State Priority Area]]="Enhancing the Protection of Soft Targets/Crowded Places",Table3[[#This Row],[Final Amount]],"")</f>
        <v/>
      </c>
      <c r="Y5" s="401" t="str">
        <f>IF(Table3[[#This Row],[National/State Priority Area]]="Enhancing Information Sharing and Intelligence Sharing and Analysis and cooperation with federal agencies including DHS",Table3[[#This Row],[Final Amount]],"")</f>
        <v/>
      </c>
      <c r="Z5" s="401" t="str">
        <f>IF(Table3[[#This Row],[National/State Priority Area]]="Enhancing Cyber Security",Table3[[#This Row],[Final Amount]],"")</f>
        <v/>
      </c>
      <c r="AA5" s="401" t="str">
        <f>IF(Table3[[#This Row],[National/State Priority Area]]="Supporting Border Crisis Response and Enforcement",Table3[[#This Row],[Final Amount]],"")</f>
        <v/>
      </c>
      <c r="AB5" s="401">
        <f>IF(Table3[[#This Row],[National/State Priority Area]]="Enhancing Election Security",Table3[[#This Row],[Final Amount]],"")</f>
        <v>130882.50000000001</v>
      </c>
      <c r="AC5" s="402">
        <f>SUM(Table3[[#This Row],[Does this Project support a FY25 National Priority?]:[Enhancing Election Security]])</f>
        <v>130882.50000000001</v>
      </c>
      <c r="AH5" s="450"/>
    </row>
    <row r="6" spans="1:34" ht="46.5" x14ac:dyDescent="0.25">
      <c r="A6" s="376">
        <v>1</v>
      </c>
      <c r="B6" s="394" t="s">
        <v>1322</v>
      </c>
      <c r="C6" s="395"/>
      <c r="D6" s="395"/>
      <c r="E6" s="396">
        <v>499282</v>
      </c>
      <c r="F6" s="397"/>
      <c r="G6" s="397"/>
      <c r="H6" s="397"/>
      <c r="I6" s="397"/>
      <c r="J6" s="397"/>
      <c r="K6" s="403" t="s">
        <v>1039</v>
      </c>
      <c r="L6" s="403" t="s">
        <v>1039</v>
      </c>
      <c r="M6" s="403" t="s">
        <v>260</v>
      </c>
      <c r="N6" s="403" t="s">
        <v>1301</v>
      </c>
      <c r="O6" s="403" t="s">
        <v>1321</v>
      </c>
      <c r="P6" s="404">
        <v>778900</v>
      </c>
      <c r="Q6" s="405">
        <f>(Table3[[#This Row],[Requested Amount FFY25]]-Table3[[#This Row],[Requested Amount FY24]])/Table3[[#This Row],[Requested Amount FFY25]]</f>
        <v>-0.1062427655359007</v>
      </c>
      <c r="R6" s="408">
        <f>Table3[[#This Row],[Requested Amount FFY25]]-Table3[[#This Row],[Requested Amount FY24]]</f>
        <v>-74805</v>
      </c>
      <c r="S6" s="404">
        <v>704095</v>
      </c>
      <c r="T6" s="398"/>
      <c r="U6" s="413">
        <f>Table3[[#This Row],[Requested Amount FFY25]]+Table3[[#This Row],[Adjustment(s) - Enter NEGATIVE adjustments with minus sign]]</f>
        <v>704095</v>
      </c>
      <c r="V6" s="400" t="s">
        <v>191</v>
      </c>
      <c r="W6" s="400" t="s">
        <v>191</v>
      </c>
      <c r="X6" s="401" t="str">
        <f>IF(Table3[[#This Row],[National/State Priority Area]]="Enhancing the Protection of Soft Targets/Crowded Places",Table3[[#This Row],[Final Amount]],"")</f>
        <v/>
      </c>
      <c r="Y6" s="401">
        <f>IF(Table3[[#This Row],[National/State Priority Area]]="Enhancing Information Sharing and Intelligence Sharing and Analysis and cooperation with federal agencies including DHS",Table3[[#This Row],[Final Amount]],"")</f>
        <v>704095</v>
      </c>
      <c r="Z6" s="401" t="str">
        <f>IF(Table3[[#This Row],[National/State Priority Area]]="Enhancing Cyber Security",Table3[[#This Row],[Final Amount]],"")</f>
        <v/>
      </c>
      <c r="AA6" s="401" t="str">
        <f>IF(Table3[[#This Row],[National/State Priority Area]]="Supporting Border Crisis Response and Enforcement",Table3[[#This Row],[Final Amount]],"")</f>
        <v/>
      </c>
      <c r="AB6" s="401" t="str">
        <f>IF(Table3[[#This Row],[National/State Priority Area]]="Enhancing Election Security",Table3[[#This Row],[Final Amount]],"")</f>
        <v/>
      </c>
      <c r="AC6" s="402">
        <f>SUM(Table3[[#This Row],[Does this Project support a FY25 National Priority?]:[Enhancing Election Security]])</f>
        <v>704095</v>
      </c>
      <c r="AH6" s="450"/>
    </row>
    <row r="7" spans="1:34" ht="46.5" x14ac:dyDescent="0.25">
      <c r="A7" s="376">
        <v>1</v>
      </c>
      <c r="B7" s="394" t="s">
        <v>1323</v>
      </c>
      <c r="C7" s="395"/>
      <c r="D7" s="395"/>
      <c r="E7" s="396">
        <v>499070</v>
      </c>
      <c r="F7" s="397"/>
      <c r="G7" s="397"/>
      <c r="H7" s="397"/>
      <c r="I7" s="397"/>
      <c r="J7" s="397"/>
      <c r="K7" s="403" t="s">
        <v>1324</v>
      </c>
      <c r="L7" s="403" t="s">
        <v>1325</v>
      </c>
      <c r="M7" s="403" t="s">
        <v>895</v>
      </c>
      <c r="N7" s="403" t="s">
        <v>1301</v>
      </c>
      <c r="O7" s="403" t="s">
        <v>1315</v>
      </c>
      <c r="P7" s="404">
        <v>166000</v>
      </c>
      <c r="Q7" s="405">
        <f>(Table3[[#This Row],[Requested Amount FFY25]]-Table3[[#This Row],[Requested Amount FY24]])/Table3[[#This Row],[Requested Amount FFY25]]</f>
        <v>0.22065727699530516</v>
      </c>
      <c r="R7" s="408">
        <f>Table3[[#This Row],[Requested Amount FFY25]]-Table3[[#This Row],[Requested Amount FY24]]</f>
        <v>47000</v>
      </c>
      <c r="S7" s="404">
        <v>213000</v>
      </c>
      <c r="T7" s="398"/>
      <c r="U7" s="413">
        <f>Table3[[#This Row],[Requested Amount FFY25]]+Table3[[#This Row],[Adjustment(s) - Enter NEGATIVE adjustments with minus sign]]</f>
        <v>213000</v>
      </c>
      <c r="V7" s="400" t="s">
        <v>191</v>
      </c>
      <c r="W7" s="400" t="s">
        <v>191</v>
      </c>
      <c r="X7" s="401" t="str">
        <f>IF(Table3[[#This Row],[National/State Priority Area]]="Enhancing the Protection of Soft Targets/Crowded Places",Table3[[#This Row],[Final Amount]],"")</f>
        <v/>
      </c>
      <c r="Y7" s="401">
        <f>IF(Table3[[#This Row],[National/State Priority Area]]="Enhancing Information Sharing and Intelligence Sharing and Analysis and cooperation with federal agencies including DHS",Table3[[#This Row],[Final Amount]],"")</f>
        <v>213000</v>
      </c>
      <c r="Z7" s="401" t="str">
        <f>IF(Table3[[#This Row],[National/State Priority Area]]="Enhancing Cyber Security",Table3[[#This Row],[Final Amount]],"")</f>
        <v/>
      </c>
      <c r="AA7" s="401" t="str">
        <f>IF(Table3[[#This Row],[National/State Priority Area]]="Supporting Border Crisis Response and Enforcement",Table3[[#This Row],[Final Amount]],"")</f>
        <v/>
      </c>
      <c r="AB7" s="401" t="str">
        <f>IF(Table3[[#This Row],[National/State Priority Area]]="Enhancing Election Security",Table3[[#This Row],[Final Amount]],"")</f>
        <v/>
      </c>
      <c r="AC7" s="402">
        <f>SUM(Table3[[#This Row],[Does this Project support a FY25 National Priority?]:[Enhancing Election Security]])</f>
        <v>213000</v>
      </c>
      <c r="AH7" s="450"/>
    </row>
    <row r="8" spans="1:34" ht="46.5" x14ac:dyDescent="0.25">
      <c r="A8" s="376">
        <v>1</v>
      </c>
      <c r="B8" s="394" t="s">
        <v>1326</v>
      </c>
      <c r="C8" s="395"/>
      <c r="D8" s="395"/>
      <c r="E8" s="396">
        <v>499069</v>
      </c>
      <c r="F8" s="397"/>
      <c r="G8" s="397"/>
      <c r="H8" s="397"/>
      <c r="I8" s="397"/>
      <c r="J8" s="397"/>
      <c r="K8" s="403" t="s">
        <v>1324</v>
      </c>
      <c r="L8" s="403" t="s">
        <v>1327</v>
      </c>
      <c r="M8" s="403" t="s">
        <v>365</v>
      </c>
      <c r="N8" s="403" t="s">
        <v>1314</v>
      </c>
      <c r="O8" s="403" t="s">
        <v>1321</v>
      </c>
      <c r="P8" s="404">
        <v>191765.83</v>
      </c>
      <c r="Q8" s="405">
        <f>(Table3[[#This Row],[Requested Amount FFY25]]-Table3[[#This Row],[Requested Amount FY24]])/Table3[[#This Row],[Requested Amount FFY25]]</f>
        <v>-4.5615212649945405E-2</v>
      </c>
      <c r="R8" s="408">
        <f>Table3[[#This Row],[Requested Amount FFY25]]-Table3[[#This Row],[Requested Amount FY24]]</f>
        <v>-8365.8299999999872</v>
      </c>
      <c r="S8" s="404">
        <v>183400</v>
      </c>
      <c r="T8" s="398"/>
      <c r="U8" s="413">
        <f>Table3[[#This Row],[Requested Amount FFY25]]+Table3[[#This Row],[Adjustment(s) - Enter NEGATIVE adjustments with minus sign]]</f>
        <v>183400</v>
      </c>
      <c r="V8" s="400" t="s">
        <v>191</v>
      </c>
      <c r="W8" s="400" t="s">
        <v>213</v>
      </c>
      <c r="X8" s="401" t="str">
        <f>IF(Table3[[#This Row],[National/State Priority Area]]="Enhancing the Protection of Soft Targets/Crowded Places",Table3[[#This Row],[Final Amount]],"")</f>
        <v/>
      </c>
      <c r="Y8" s="401" t="str">
        <f>IF(Table3[[#This Row],[National/State Priority Area]]="Enhancing Information Sharing and Intelligence Sharing and Analysis and cooperation with federal agencies including DHS",Table3[[#This Row],[Final Amount]],"")</f>
        <v/>
      </c>
      <c r="Z8" s="401" t="str">
        <f>IF(Table3[[#This Row],[National/State Priority Area]]="Enhancing Cyber Security",Table3[[#This Row],[Final Amount]],"")</f>
        <v/>
      </c>
      <c r="AA8" s="401" t="str">
        <f>IF(Table3[[#This Row],[National/State Priority Area]]="Supporting Border Crisis Response and Enforcement",Table3[[#This Row],[Final Amount]],"")</f>
        <v/>
      </c>
      <c r="AB8" s="401" t="str">
        <f>IF(Table3[[#This Row],[National/State Priority Area]]="Enhancing Election Security",Table3[[#This Row],[Final Amount]],"")</f>
        <v/>
      </c>
      <c r="AC8" s="402">
        <f>SUM(Table3[[#This Row],[Does this Project support a FY25 National Priority?]:[Enhancing Election Security]])</f>
        <v>0</v>
      </c>
      <c r="AH8" s="450"/>
    </row>
    <row r="9" spans="1:34" ht="46.5" x14ac:dyDescent="0.25">
      <c r="A9" s="376">
        <v>1</v>
      </c>
      <c r="B9" s="394" t="s">
        <v>1328</v>
      </c>
      <c r="C9" s="395"/>
      <c r="D9" s="395"/>
      <c r="E9" s="396">
        <v>505887</v>
      </c>
      <c r="F9" s="397"/>
      <c r="G9" s="397"/>
      <c r="H9" s="397"/>
      <c r="I9" s="397"/>
      <c r="J9" s="397"/>
      <c r="K9" s="403" t="s">
        <v>1193</v>
      </c>
      <c r="L9" s="403" t="s">
        <v>1329</v>
      </c>
      <c r="M9" s="403" t="s">
        <v>241</v>
      </c>
      <c r="N9" s="403" t="s">
        <v>1301</v>
      </c>
      <c r="O9" s="403" t="s">
        <v>1321</v>
      </c>
      <c r="P9" s="404">
        <v>75666</v>
      </c>
      <c r="Q9" s="405">
        <f>(Table3[[#This Row],[Requested Amount FFY25]]-Table3[[#This Row],[Requested Amount FY24]])/Table3[[#This Row],[Requested Amount FFY25]]</f>
        <v>-0.35117857142857145</v>
      </c>
      <c r="R9" s="408">
        <f>Table3[[#This Row],[Requested Amount FFY25]]-Table3[[#This Row],[Requested Amount FY24]]</f>
        <v>-19666</v>
      </c>
      <c r="S9" s="404">
        <v>56000</v>
      </c>
      <c r="T9" s="398"/>
      <c r="U9" s="413">
        <f>Table3[[#This Row],[Requested Amount FFY25]]+Table3[[#This Row],[Adjustment(s) - Enter NEGATIVE adjustments with minus sign]]</f>
        <v>56000</v>
      </c>
      <c r="V9" s="400" t="s">
        <v>191</v>
      </c>
      <c r="W9" s="400" t="s">
        <v>191</v>
      </c>
      <c r="X9" s="401" t="str">
        <f>IF(Table3[[#This Row],[National/State Priority Area]]="Enhancing the Protection of Soft Targets/Crowded Places",Table3[[#This Row],[Final Amount]],"")</f>
        <v/>
      </c>
      <c r="Y9" s="401">
        <f>IF(Table3[[#This Row],[National/State Priority Area]]="Enhancing Information Sharing and Intelligence Sharing and Analysis and cooperation with federal agencies including DHS",Table3[[#This Row],[Final Amount]],"")</f>
        <v>56000</v>
      </c>
      <c r="Z9" s="401" t="str">
        <f>IF(Table3[[#This Row],[National/State Priority Area]]="Enhancing Cyber Security",Table3[[#This Row],[Final Amount]],"")</f>
        <v/>
      </c>
      <c r="AA9" s="401" t="str">
        <f>IF(Table3[[#This Row],[National/State Priority Area]]="Supporting Border Crisis Response and Enforcement",Table3[[#This Row],[Final Amount]],"")</f>
        <v/>
      </c>
      <c r="AB9" s="401" t="str">
        <f>IF(Table3[[#This Row],[National/State Priority Area]]="Enhancing Election Security",Table3[[#This Row],[Final Amount]],"")</f>
        <v/>
      </c>
      <c r="AC9" s="402">
        <f>SUM(Table3[[#This Row],[Does this Project support a FY25 National Priority?]:[Enhancing Election Security]])</f>
        <v>56000</v>
      </c>
      <c r="AH9" s="450"/>
    </row>
    <row r="10" spans="1:34" ht="46.5" x14ac:dyDescent="0.25">
      <c r="A10" s="376">
        <v>1</v>
      </c>
      <c r="B10" s="394" t="s">
        <v>1330</v>
      </c>
      <c r="C10" s="395"/>
      <c r="D10" s="395"/>
      <c r="E10" s="396">
        <v>505883</v>
      </c>
      <c r="F10" s="397"/>
      <c r="G10" s="397"/>
      <c r="H10" s="397"/>
      <c r="I10" s="397"/>
      <c r="J10" s="397"/>
      <c r="K10" s="403" t="s">
        <v>1193</v>
      </c>
      <c r="L10" s="403" t="s">
        <v>1331</v>
      </c>
      <c r="M10" s="403" t="s">
        <v>316</v>
      </c>
      <c r="N10" s="403" t="s">
        <v>1314</v>
      </c>
      <c r="O10" s="403" t="s">
        <v>1321</v>
      </c>
      <c r="P10" s="404">
        <v>127300</v>
      </c>
      <c r="Q10" s="405">
        <f>(Table3[[#This Row],[Requested Amount FFY25]]-Table3[[#This Row],[Requested Amount FY24]])/Table3[[#This Row],[Requested Amount FFY25]]</f>
        <v>-5.0850255902261846E-2</v>
      </c>
      <c r="R10" s="408">
        <f>Table3[[#This Row],[Requested Amount FFY25]]-Table3[[#This Row],[Requested Amount FY24]]</f>
        <v>-6160</v>
      </c>
      <c r="S10" s="404">
        <v>121140</v>
      </c>
      <c r="T10" s="398"/>
      <c r="U10" s="413">
        <f>Table3[[#This Row],[Requested Amount FFY25]]+Table3[[#This Row],[Adjustment(s) - Enter NEGATIVE adjustments with minus sign]]</f>
        <v>121140</v>
      </c>
      <c r="V10" s="400" t="s">
        <v>191</v>
      </c>
      <c r="W10" s="400" t="s">
        <v>213</v>
      </c>
      <c r="X10" s="401" t="str">
        <f>IF(Table3[[#This Row],[National/State Priority Area]]="Enhancing the Protection of Soft Targets/Crowded Places",Table3[[#This Row],[Final Amount]],"")</f>
        <v/>
      </c>
      <c r="Y10" s="401" t="str">
        <f>IF(Table3[[#This Row],[National/State Priority Area]]="Enhancing Information Sharing and Intelligence Sharing and Analysis and cooperation with federal agencies including DHS",Table3[[#This Row],[Final Amount]],"")</f>
        <v/>
      </c>
      <c r="Z10" s="401" t="str">
        <f>IF(Table3[[#This Row],[National/State Priority Area]]="Enhancing Cyber Security",Table3[[#This Row],[Final Amount]],"")</f>
        <v/>
      </c>
      <c r="AA10" s="401" t="str">
        <f>IF(Table3[[#This Row],[National/State Priority Area]]="Supporting Border Crisis Response and Enforcement",Table3[[#This Row],[Final Amount]],"")</f>
        <v/>
      </c>
      <c r="AB10" s="401" t="str">
        <f>IF(Table3[[#This Row],[National/State Priority Area]]="Enhancing Election Security",Table3[[#This Row],[Final Amount]],"")</f>
        <v/>
      </c>
      <c r="AC10" s="402">
        <f>SUM(Table3[[#This Row],[Does this Project support a FY25 National Priority?]:[Enhancing Election Security]])</f>
        <v>0</v>
      </c>
      <c r="AH10" s="450"/>
    </row>
    <row r="11" spans="1:34" ht="46.5" x14ac:dyDescent="0.25">
      <c r="A11" s="376">
        <v>1</v>
      </c>
      <c r="B11" s="394" t="s">
        <v>1332</v>
      </c>
      <c r="C11" s="395"/>
      <c r="D11" s="395"/>
      <c r="E11" s="396">
        <v>505875</v>
      </c>
      <c r="F11" s="397"/>
      <c r="G11" s="397"/>
      <c r="H11" s="397"/>
      <c r="I11" s="397"/>
      <c r="J11" s="397"/>
      <c r="K11" s="403" t="s">
        <v>1193</v>
      </c>
      <c r="L11" s="403" t="s">
        <v>1333</v>
      </c>
      <c r="M11" s="403" t="s">
        <v>241</v>
      </c>
      <c r="N11" s="403" t="s">
        <v>1300</v>
      </c>
      <c r="O11" s="403" t="s">
        <v>1321</v>
      </c>
      <c r="P11" s="404">
        <v>210000</v>
      </c>
      <c r="Q11" s="405">
        <f>(Table3[[#This Row],[Requested Amount FFY25]]-Table3[[#This Row],[Requested Amount FY24]])/Table3[[#This Row],[Requested Amount FFY25]]</f>
        <v>-0.36363636363636365</v>
      </c>
      <c r="R11" s="408">
        <f>Table3[[#This Row],[Requested Amount FFY25]]-Table3[[#This Row],[Requested Amount FY24]]</f>
        <v>-56000</v>
      </c>
      <c r="S11" s="404">
        <v>154000</v>
      </c>
      <c r="T11" s="398"/>
      <c r="U11" s="413">
        <f>Table3[[#This Row],[Requested Amount FFY25]]+Table3[[#This Row],[Adjustment(s) - Enter NEGATIVE adjustments with minus sign]]</f>
        <v>154000</v>
      </c>
      <c r="V11" s="400" t="s">
        <v>191</v>
      </c>
      <c r="W11" s="400" t="s">
        <v>191</v>
      </c>
      <c r="X11" s="401">
        <f>IF(Table3[[#This Row],[National/State Priority Area]]="Enhancing the Protection of Soft Targets/Crowded Places",Table3[[#This Row],[Final Amount]],"")</f>
        <v>154000</v>
      </c>
      <c r="Y11" s="401" t="str">
        <f>IF(Table3[[#This Row],[National/State Priority Area]]="Enhancing Information Sharing and Intelligence Sharing and Analysis and cooperation with federal agencies including DHS",Table3[[#This Row],[Final Amount]],"")</f>
        <v/>
      </c>
      <c r="Z11" s="401" t="str">
        <f>IF(Table3[[#This Row],[National/State Priority Area]]="Enhancing Cyber Security",Table3[[#This Row],[Final Amount]],"")</f>
        <v/>
      </c>
      <c r="AA11" s="401" t="str">
        <f>IF(Table3[[#This Row],[National/State Priority Area]]="Supporting Border Crisis Response and Enforcement",Table3[[#This Row],[Final Amount]],"")</f>
        <v/>
      </c>
      <c r="AB11" s="401" t="str">
        <f>IF(Table3[[#This Row],[National/State Priority Area]]="Enhancing Election Security",Table3[[#This Row],[Final Amount]],"")</f>
        <v/>
      </c>
      <c r="AC11" s="402">
        <f>SUM(Table3[[#This Row],[Does this Project support a FY25 National Priority?]:[Enhancing Election Security]])</f>
        <v>154000</v>
      </c>
      <c r="AH11" s="450"/>
    </row>
    <row r="12" spans="1:34" ht="45" customHeight="1" thickBot="1" x14ac:dyDescent="0.3">
      <c r="A12" s="376">
        <v>1</v>
      </c>
      <c r="B12" s="394" t="s">
        <v>1334</v>
      </c>
      <c r="C12" s="395"/>
      <c r="D12" s="395"/>
      <c r="E12" s="396" t="s">
        <v>1335</v>
      </c>
      <c r="F12" s="411"/>
      <c r="G12" s="411"/>
      <c r="H12" s="411"/>
      <c r="I12" s="411"/>
      <c r="J12" s="411"/>
      <c r="K12" s="403" t="s">
        <v>1193</v>
      </c>
      <c r="L12" s="403" t="s">
        <v>1336</v>
      </c>
      <c r="M12" s="403" t="s">
        <v>1337</v>
      </c>
      <c r="N12" s="403" t="s">
        <v>1303</v>
      </c>
      <c r="O12" s="403" t="s">
        <v>1338</v>
      </c>
      <c r="P12" s="404"/>
      <c r="Q12" s="405"/>
      <c r="R12" s="443"/>
      <c r="S12" s="404">
        <v>436276</v>
      </c>
      <c r="T12" s="398"/>
      <c r="U12" s="413">
        <f>Table3[[#This Row],[Requested Amount FFY25]]+Table3[[#This Row],[Adjustment(s) - Enter NEGATIVE adjustments with minus sign]]</f>
        <v>436276</v>
      </c>
      <c r="V12" s="429" t="s">
        <v>213</v>
      </c>
      <c r="W12" s="400" t="s">
        <v>191</v>
      </c>
      <c r="X12" s="401" t="str">
        <f>IF(Table3[[#This Row],[National/State Priority Area]]="Enhancing the Protection of Soft Targets/Crowded Places",Table3[[#This Row],[Final Amount]],"")</f>
        <v/>
      </c>
      <c r="Y12" s="401" t="str">
        <f>IF(Table3[[#This Row],[National/State Priority Area]]="Enhancing Information Sharing and Intelligence Sharing and Analysis and cooperation with federal agencies including DHS",Table3[[#This Row],[Final Amount]],"")</f>
        <v/>
      </c>
      <c r="Z12" s="401" t="str">
        <f>IF(Table3[[#This Row],[National/State Priority Area]]="Enhancing Cyber Security",Table3[[#This Row],[Final Amount]],"")</f>
        <v/>
      </c>
      <c r="AA12" s="401">
        <f>IF(Table3[[#This Row],[National/State Priority Area]]="Supporting Border Crisis Response and Enforcement",Table3[[#This Row],[Final Amount]],"")</f>
        <v>436276</v>
      </c>
      <c r="AB12" s="401" t="str">
        <f>IF(Table3[[#This Row],[National/State Priority Area]]="Enhancing Election Security",Table3[[#This Row],[Final Amount]],"")</f>
        <v/>
      </c>
      <c r="AC12" s="402">
        <f>SUM(Table3[[#This Row],[Does this Project support a FY25 National Priority?]:[Enhancing Election Security]])</f>
        <v>436276</v>
      </c>
      <c r="AD12" s="293"/>
      <c r="AE12" s="293"/>
      <c r="AF12" s="293"/>
      <c r="AG12" s="315"/>
      <c r="AH12" s="364"/>
    </row>
    <row r="13" spans="1:34" ht="45" customHeight="1" x14ac:dyDescent="0.25">
      <c r="A13" s="376">
        <v>14</v>
      </c>
      <c r="B13" s="375" t="s">
        <v>1339</v>
      </c>
      <c r="C13" s="377"/>
      <c r="D13" s="377"/>
      <c r="E13" s="378">
        <v>505264</v>
      </c>
      <c r="F13" s="476"/>
      <c r="G13" s="476"/>
      <c r="H13" s="476"/>
      <c r="I13" s="476"/>
      <c r="J13" s="476"/>
      <c r="K13" s="380" t="s">
        <v>1340</v>
      </c>
      <c r="L13" s="380" t="s">
        <v>1341</v>
      </c>
      <c r="M13" s="380" t="s">
        <v>895</v>
      </c>
      <c r="N13" s="380" t="s">
        <v>1342</v>
      </c>
      <c r="O13" s="380" t="s">
        <v>1338</v>
      </c>
      <c r="P13" s="383">
        <v>277151</v>
      </c>
      <c r="Q13" s="381">
        <f>(Table3[[#This Row],[Requested Amount FFY25]]-Table3[[#This Row],[Requested Amount FY24]])/Table3[[#This Row],[Requested Amount FFY25]]</f>
        <v>0.43871704322511235</v>
      </c>
      <c r="R13" s="382">
        <f>Table3[[#This Row],[Requested Amount FFY25]]-Table3[[#This Row],[Requested Amount FY24]]</f>
        <v>216630.25</v>
      </c>
      <c r="S13" s="383">
        <v>493781.25</v>
      </c>
      <c r="T13" s="384">
        <v>-6660</v>
      </c>
      <c r="U13" s="413">
        <f>Table3[[#This Row],[Requested Amount FFY25]]+Table3[[#This Row],[Adjustment(s) - Enter NEGATIVE adjustments with minus sign]]</f>
        <v>487121.25</v>
      </c>
      <c r="V13" s="386" t="s">
        <v>213</v>
      </c>
      <c r="W13" s="386" t="s">
        <v>213</v>
      </c>
      <c r="X13" s="387" t="str">
        <f>IF(Table3[[#This Row],[National/State Priority Area]]="Enhancing the Protection of Soft Targets/Crowded Places",Table3[[#This Row],[Final Amount]],"")</f>
        <v/>
      </c>
      <c r="Y13" s="387" t="str">
        <f>IF(Table3[[#This Row],[National/State Priority Area]]="Enhancing Information Sharing and Intelligence Sharing and Analysis and cooperation with federal agencies including DHS",Table3[[#This Row],[Final Amount]],"")</f>
        <v/>
      </c>
      <c r="Z13" s="387" t="str">
        <f>IF(Table3[[#This Row],[National/State Priority Area]]="Enhancing Cyber Security",Table3[[#This Row],[Final Amount]],"")</f>
        <v/>
      </c>
      <c r="AA13" s="387" t="str">
        <f>IF(Table3[[#This Row],[National/State Priority Area]]="Supporting Border Crisis Response and Enforcement",Table3[[#This Row],[Final Amount]],"")</f>
        <v/>
      </c>
      <c r="AB13" s="387" t="str">
        <f>IF(Table3[[#This Row],[National/State Priority Area]]="Enhancing Election Security",Table3[[#This Row],[Final Amount]],"")</f>
        <v/>
      </c>
      <c r="AC13" s="388">
        <f>SUM(Table3[[#This Row],[Does this Project support a FY25 National Priority?]:[Enhancing Election Security]])</f>
        <v>0</v>
      </c>
      <c r="AD13" s="327"/>
      <c r="AE13" s="96"/>
      <c r="AF13" s="96"/>
      <c r="AG13" s="446"/>
      <c r="AH13" s="364"/>
    </row>
    <row r="14" spans="1:34" ht="45" customHeight="1" x14ac:dyDescent="0.25">
      <c r="A14" s="376">
        <v>15</v>
      </c>
      <c r="B14" s="375" t="s">
        <v>1343</v>
      </c>
      <c r="C14" s="377"/>
      <c r="D14" s="377"/>
      <c r="E14" s="378">
        <v>500123</v>
      </c>
      <c r="F14" s="378" t="s">
        <v>1312</v>
      </c>
      <c r="G14" s="378" t="s">
        <v>1344</v>
      </c>
      <c r="H14" s="379"/>
      <c r="I14" s="379"/>
      <c r="J14" s="379"/>
      <c r="K14" s="380" t="s">
        <v>1312</v>
      </c>
      <c r="L14" s="380" t="s">
        <v>1344</v>
      </c>
      <c r="M14" s="380" t="s">
        <v>241</v>
      </c>
      <c r="N14" s="380" t="s">
        <v>1300</v>
      </c>
      <c r="O14" s="380" t="s">
        <v>1338</v>
      </c>
      <c r="P14" s="383"/>
      <c r="Q14" s="381"/>
      <c r="R14" s="382"/>
      <c r="S14" s="383">
        <v>500000</v>
      </c>
      <c r="T14" s="384">
        <v>-200000</v>
      </c>
      <c r="U14" s="413">
        <f>Table3[[#This Row],[Requested Amount FFY25]]+Table3[[#This Row],[Adjustment(s) - Enter NEGATIVE adjustments with minus sign]]</f>
        <v>300000</v>
      </c>
      <c r="V14" s="430" t="s">
        <v>191</v>
      </c>
      <c r="W14" s="386" t="s">
        <v>191</v>
      </c>
      <c r="X14" s="387">
        <f>IF(Table3[[#This Row],[National/State Priority Area]]="Enhancing the Protection of Soft Targets/Crowded Places",Table3[[#This Row],[Final Amount]],"")</f>
        <v>300000</v>
      </c>
      <c r="Y14" s="387" t="str">
        <f>IF(Table3[[#This Row],[National/State Priority Area]]="Enhancing Information Sharing and Intelligence Sharing and Analysis and cooperation with federal agencies including DHS",Table3[[#This Row],[Final Amount]],"")</f>
        <v/>
      </c>
      <c r="Z14" s="387" t="str">
        <f>IF(Table3[[#This Row],[National/State Priority Area]]="Enhancing Cyber Security",Table3[[#This Row],[Final Amount]],"")</f>
        <v/>
      </c>
      <c r="AA14" s="387" t="str">
        <f>IF(Table3[[#This Row],[National/State Priority Area]]="Supporting Border Crisis Response and Enforcement",Table3[[#This Row],[Final Amount]],"")</f>
        <v/>
      </c>
      <c r="AB14" s="387" t="str">
        <f>IF(Table3[[#This Row],[National/State Priority Area]]="Enhancing Election Security",Table3[[#This Row],[Final Amount]],"")</f>
        <v/>
      </c>
      <c r="AC14" s="388">
        <f>SUM(Table3[[#This Row],[Does this Project support a FY25 National Priority?]:[Enhancing Election Security]])</f>
        <v>300000</v>
      </c>
      <c r="AD14" s="325"/>
      <c r="AE14" s="98"/>
      <c r="AF14" s="98"/>
      <c r="AG14" s="363"/>
      <c r="AH14" s="364"/>
    </row>
    <row r="15" spans="1:34" ht="45" customHeight="1" x14ac:dyDescent="0.25">
      <c r="A15" s="376">
        <v>16</v>
      </c>
      <c r="B15" s="375" t="s">
        <v>1345</v>
      </c>
      <c r="C15" s="377"/>
      <c r="D15" s="377"/>
      <c r="E15" s="378">
        <v>502510</v>
      </c>
      <c r="F15" s="379"/>
      <c r="G15" s="379"/>
      <c r="H15" s="379"/>
      <c r="I15" s="379"/>
      <c r="J15" s="379"/>
      <c r="K15" s="380" t="s">
        <v>1346</v>
      </c>
      <c r="L15" s="380" t="s">
        <v>1347</v>
      </c>
      <c r="M15" s="380" t="s">
        <v>316</v>
      </c>
      <c r="N15" s="380" t="s">
        <v>1314</v>
      </c>
      <c r="O15" s="380" t="s">
        <v>1338</v>
      </c>
      <c r="P15" s="383"/>
      <c r="Q15" s="381">
        <f>(Table3[[#This Row],[Requested Amount FFY25]]-Table3[[#This Row],[Requested Amount FY24]])/Table3[[#This Row],[Requested Amount FFY25]]</f>
        <v>1</v>
      </c>
      <c r="R15" s="382">
        <f>Table3[[#This Row],[Requested Amount FFY25]]-Table3[[#This Row],[Requested Amount FY24]]</f>
        <v>160551.43</v>
      </c>
      <c r="S15" s="383">
        <v>160551.43</v>
      </c>
      <c r="T15" s="384">
        <v>-4348</v>
      </c>
      <c r="U15" s="413">
        <f>Table3[[#This Row],[Requested Amount FFY25]]+Table3[[#This Row],[Adjustment(s) - Enter NEGATIVE adjustments with minus sign]]</f>
        <v>156203.43</v>
      </c>
      <c r="V15" s="430" t="s">
        <v>213</v>
      </c>
      <c r="W15" s="386" t="s">
        <v>213</v>
      </c>
      <c r="X15" s="387" t="str">
        <f>IF(Table3[[#This Row],[National/State Priority Area]]="Enhancing the Protection of Soft Targets/Crowded Places",Table3[[#This Row],[Final Amount]],"")</f>
        <v/>
      </c>
      <c r="Y15" s="387" t="str">
        <f>IF(Table3[[#This Row],[National/State Priority Area]]="Enhancing Information Sharing and Intelligence Sharing and Analysis and cooperation with federal agencies including DHS",Table3[[#This Row],[Final Amount]],"")</f>
        <v/>
      </c>
      <c r="Z15" s="387" t="str">
        <f>IF(Table3[[#This Row],[National/State Priority Area]]="Enhancing Cyber Security",Table3[[#This Row],[Final Amount]],"")</f>
        <v/>
      </c>
      <c r="AA15" s="387" t="str">
        <f>IF(Table3[[#This Row],[National/State Priority Area]]="Supporting Border Crisis Response and Enforcement",Table3[[#This Row],[Final Amount]],"")</f>
        <v/>
      </c>
      <c r="AB15" s="387" t="str">
        <f>IF(Table3[[#This Row],[National/State Priority Area]]="Enhancing Election Security",Table3[[#This Row],[Final Amount]],"")</f>
        <v/>
      </c>
      <c r="AC15" s="388">
        <f>SUM(Table3[[#This Row],[Does this Project support a FY25 National Priority?]:[Enhancing Election Security]])</f>
        <v>0</v>
      </c>
      <c r="AD15" s="325"/>
      <c r="AE15" s="98"/>
      <c r="AF15" s="98"/>
      <c r="AG15" s="363"/>
      <c r="AH15" s="364"/>
    </row>
    <row r="16" spans="1:34" ht="45" customHeight="1" thickBot="1" x14ac:dyDescent="0.3">
      <c r="A16" s="515">
        <v>17</v>
      </c>
      <c r="B16" s="516" t="s">
        <v>1348</v>
      </c>
      <c r="C16" s="481"/>
      <c r="D16" s="481"/>
      <c r="E16" s="482">
        <v>503394</v>
      </c>
      <c r="F16" s="483"/>
      <c r="G16" s="483"/>
      <c r="H16" s="483"/>
      <c r="I16" s="483"/>
      <c r="J16" s="483"/>
      <c r="K16" s="484" t="s">
        <v>1349</v>
      </c>
      <c r="L16" s="484" t="s">
        <v>1350</v>
      </c>
      <c r="M16" s="484" t="s">
        <v>365</v>
      </c>
      <c r="N16" s="484" t="s">
        <v>1314</v>
      </c>
      <c r="O16" s="484" t="s">
        <v>1338</v>
      </c>
      <c r="P16" s="485"/>
      <c r="Q16" s="486">
        <f>(Table3[[#This Row],[Requested Amount FFY25]]-Table3[[#This Row],[Requested Amount FY24]])/Table3[[#This Row],[Requested Amount FFY25]]</f>
        <v>1</v>
      </c>
      <c r="R16" s="444">
        <f>Table3[[#This Row],[Requested Amount FFY25]]-Table3[[#This Row],[Requested Amount FY24]]</f>
        <v>484922.14</v>
      </c>
      <c r="S16" s="485">
        <v>484922.14</v>
      </c>
      <c r="T16" s="487">
        <v>-484922.14</v>
      </c>
      <c r="U16" s="413">
        <f>Table3[[#This Row],[Requested Amount FFY25]]+Table3[[#This Row],[Adjustment(s) - Enter NEGATIVE adjustments with minus sign]]</f>
        <v>0</v>
      </c>
      <c r="V16" s="488" t="s">
        <v>213</v>
      </c>
      <c r="W16" s="489" t="s">
        <v>213</v>
      </c>
      <c r="X16" s="490" t="str">
        <f>IF(Table3[[#This Row],[National/State Priority Area]]="Enhancing the Protection of Soft Targets/Crowded Places",Table3[[#This Row],[Final Amount]],"")</f>
        <v/>
      </c>
      <c r="Y16" s="490" t="str">
        <f>IF(Table3[[#This Row],[National/State Priority Area]]="Enhancing Information Sharing and Intelligence Sharing and Analysis and cooperation with federal agencies including DHS",Table3[[#This Row],[Final Amount]],"")</f>
        <v/>
      </c>
      <c r="Z16" s="490" t="str">
        <f>IF(Table3[[#This Row],[National/State Priority Area]]="Enhancing Cyber Security",Table3[[#This Row],[Final Amount]],"")</f>
        <v/>
      </c>
      <c r="AA16" s="490" t="str">
        <f>IF(Table3[[#This Row],[National/State Priority Area]]="Supporting Border Crisis Response and Enforcement",Table3[[#This Row],[Final Amount]],"")</f>
        <v/>
      </c>
      <c r="AB16" s="490" t="str">
        <f>IF(Table3[[#This Row],[National/State Priority Area]]="Enhancing Election Security",Table3[[#This Row],[Final Amount]],"")</f>
        <v/>
      </c>
      <c r="AC16" s="491">
        <f>SUM(Table3[[#This Row],[Does this Project support a FY25 National Priority?]:[Enhancing Election Security]])</f>
        <v>0</v>
      </c>
      <c r="AD16" s="492"/>
      <c r="AE16" s="493"/>
      <c r="AF16" s="493"/>
      <c r="AG16" s="494"/>
      <c r="AH16" s="495"/>
    </row>
    <row r="17" spans="1:34" ht="45" customHeight="1" x14ac:dyDescent="0.25">
      <c r="A17" s="376">
        <v>18</v>
      </c>
      <c r="B17" s="375" t="s">
        <v>1351</v>
      </c>
      <c r="C17" s="377"/>
      <c r="D17" s="377"/>
      <c r="E17" s="378">
        <v>499125</v>
      </c>
      <c r="F17" s="379"/>
      <c r="G17" s="379"/>
      <c r="H17" s="379"/>
      <c r="I17" s="379"/>
      <c r="J17" s="379"/>
      <c r="K17" s="380" t="s">
        <v>1193</v>
      </c>
      <c r="L17" s="380" t="s">
        <v>1352</v>
      </c>
      <c r="M17" s="380" t="s">
        <v>241</v>
      </c>
      <c r="N17" s="380" t="s">
        <v>1300</v>
      </c>
      <c r="O17" s="380" t="s">
        <v>1338</v>
      </c>
      <c r="P17" s="383"/>
      <c r="Q17" s="381"/>
      <c r="R17" s="382"/>
      <c r="S17" s="383">
        <v>287950</v>
      </c>
      <c r="T17" s="384">
        <v>-162950</v>
      </c>
      <c r="U17" s="413">
        <f>Table3[[#This Row],[Requested Amount FFY25]]+Table3[[#This Row],[Adjustment(s) - Enter NEGATIVE adjustments with minus sign]]</f>
        <v>125000</v>
      </c>
      <c r="V17" s="430" t="s">
        <v>191</v>
      </c>
      <c r="W17" s="386" t="s">
        <v>191</v>
      </c>
      <c r="X17" s="387">
        <f>IF(Table3[[#This Row],[National/State Priority Area]]="Enhancing the Protection of Soft Targets/Crowded Places",Table3[[#This Row],[Final Amount]],"")</f>
        <v>125000</v>
      </c>
      <c r="Y17" s="387" t="str">
        <f>IF(Table3[[#This Row],[National/State Priority Area]]="Enhancing Information Sharing and Intelligence Sharing and Analysis and cooperation with federal agencies including DHS",Table3[[#This Row],[Final Amount]],"")</f>
        <v/>
      </c>
      <c r="Z17" s="387" t="str">
        <f>IF(Table3[[#This Row],[National/State Priority Area]]="Enhancing Cyber Security",Table3[[#This Row],[Final Amount]],"")</f>
        <v/>
      </c>
      <c r="AA17" s="387" t="str">
        <f>IF(Table3[[#This Row],[National/State Priority Area]]="Supporting Border Crisis Response and Enforcement",Table3[[#This Row],[Final Amount]],"")</f>
        <v/>
      </c>
      <c r="AB17" s="387" t="str">
        <f>IF(Table3[[#This Row],[National/State Priority Area]]="Enhancing Election Security",Table3[[#This Row],[Final Amount]],"")</f>
        <v/>
      </c>
      <c r="AC17" s="388">
        <f>SUM(Table3[[#This Row],[Does this Project support a FY25 National Priority?]:[Enhancing Election Security]])</f>
        <v>125000</v>
      </c>
      <c r="AD17" s="329"/>
      <c r="AE17" s="204"/>
      <c r="AF17" s="204"/>
      <c r="AG17" s="445"/>
      <c r="AH17" s="364"/>
    </row>
    <row r="18" spans="1:34" ht="45" customHeight="1" x14ac:dyDescent="0.25">
      <c r="A18" s="376">
        <v>19</v>
      </c>
      <c r="B18" s="375" t="s">
        <v>1353</v>
      </c>
      <c r="C18" s="377"/>
      <c r="D18" s="377"/>
      <c r="E18" s="378">
        <v>505593</v>
      </c>
      <c r="F18" s="476"/>
      <c r="G18" s="476"/>
      <c r="H18" s="476"/>
      <c r="I18" s="476"/>
      <c r="J18" s="476"/>
      <c r="K18" s="380" t="s">
        <v>1349</v>
      </c>
      <c r="L18" s="380" t="s">
        <v>1354</v>
      </c>
      <c r="M18" s="380" t="s">
        <v>441</v>
      </c>
      <c r="N18" s="380" t="s">
        <v>1314</v>
      </c>
      <c r="O18" s="380" t="s">
        <v>1338</v>
      </c>
      <c r="P18" s="383">
        <v>109729.51</v>
      </c>
      <c r="Q18" s="381">
        <f>(Table3[[#This Row],[Requested Amount FFY25]]-Table3[[#This Row],[Requested Amount FY24]])/Table3[[#This Row],[Requested Amount FFY25]]</f>
        <v>0.42246696183633276</v>
      </c>
      <c r="R18" s="382">
        <f>Table3[[#This Row],[Requested Amount FFY25]]-Table3[[#This Row],[Requested Amount FY24]]</f>
        <v>80267.430000000008</v>
      </c>
      <c r="S18" s="383">
        <v>189996.94</v>
      </c>
      <c r="T18" s="384"/>
      <c r="U18" s="413">
        <f>Table3[[#This Row],[Requested Amount FFY25]]+Table3[[#This Row],[Adjustment(s) - Enter NEGATIVE adjustments with minus sign]]</f>
        <v>189996.94</v>
      </c>
      <c r="V18" s="386" t="s">
        <v>213</v>
      </c>
      <c r="W18" s="386" t="s">
        <v>213</v>
      </c>
      <c r="X18" s="387" t="str">
        <f>IF(Table3[[#This Row],[National/State Priority Area]]="Enhancing the Protection of Soft Targets/Crowded Places",Table3[[#This Row],[Final Amount]],"")</f>
        <v/>
      </c>
      <c r="Y18" s="387" t="str">
        <f>IF(Table3[[#This Row],[National/State Priority Area]]="Enhancing Information Sharing and Intelligence Sharing and Analysis and cooperation with federal agencies including DHS",Table3[[#This Row],[Final Amount]],"")</f>
        <v/>
      </c>
      <c r="Z18" s="387" t="str">
        <f>IF(Table3[[#This Row],[National/State Priority Area]]="Enhancing Cyber Security",Table3[[#This Row],[Final Amount]],"")</f>
        <v/>
      </c>
      <c r="AA18" s="387" t="str">
        <f>IF(Table3[[#This Row],[National/State Priority Area]]="Supporting Border Crisis Response and Enforcement",Table3[[#This Row],[Final Amount]],"")</f>
        <v/>
      </c>
      <c r="AB18" s="387" t="str">
        <f>IF(Table3[[#This Row],[National/State Priority Area]]="Enhancing Election Security",Table3[[#This Row],[Final Amount]],"")</f>
        <v/>
      </c>
      <c r="AC18" s="388">
        <f>SUM(Table3[[#This Row],[Does this Project support a FY25 National Priority?]:[Enhancing Election Security]])</f>
        <v>0</v>
      </c>
      <c r="AD18" s="326"/>
      <c r="AE18" s="296"/>
      <c r="AF18" s="296"/>
      <c r="AG18" s="447"/>
      <c r="AH18" s="364"/>
    </row>
    <row r="19" spans="1:34" ht="45" customHeight="1" x14ac:dyDescent="0.25">
      <c r="A19" s="376">
        <v>20</v>
      </c>
      <c r="B19" s="375" t="s">
        <v>1355</v>
      </c>
      <c r="C19" s="377"/>
      <c r="D19" s="377"/>
      <c r="E19" s="378">
        <v>500611</v>
      </c>
      <c r="F19" s="379"/>
      <c r="G19" s="379"/>
      <c r="H19" s="379"/>
      <c r="I19" s="379"/>
      <c r="J19" s="379"/>
      <c r="K19" s="380" t="s">
        <v>1356</v>
      </c>
      <c r="L19" s="380" t="s">
        <v>1357</v>
      </c>
      <c r="M19" s="380" t="s">
        <v>241</v>
      </c>
      <c r="N19" s="380" t="s">
        <v>1314</v>
      </c>
      <c r="O19" s="380" t="s">
        <v>1338</v>
      </c>
      <c r="P19" s="383"/>
      <c r="Q19" s="381"/>
      <c r="R19" s="382"/>
      <c r="S19" s="383">
        <v>25579.81</v>
      </c>
      <c r="T19" s="384"/>
      <c r="U19" s="413">
        <f>Table3[[#This Row],[Requested Amount FFY25]]+Table3[[#This Row],[Adjustment(s) - Enter NEGATIVE adjustments with minus sign]]</f>
        <v>25579.81</v>
      </c>
      <c r="V19" s="430" t="s">
        <v>213</v>
      </c>
      <c r="W19" s="386" t="s">
        <v>213</v>
      </c>
      <c r="X19" s="387" t="str">
        <f>IF(Table3[[#This Row],[National/State Priority Area]]="Enhancing the Protection of Soft Targets/Crowded Places",Table3[[#This Row],[Final Amount]],"")</f>
        <v/>
      </c>
      <c r="Y19" s="387" t="str">
        <f>IF(Table3[[#This Row],[National/State Priority Area]]="Enhancing Information Sharing and Intelligence Sharing and Analysis and cooperation with federal agencies including DHS",Table3[[#This Row],[Final Amount]],"")</f>
        <v/>
      </c>
      <c r="Z19" s="387" t="str">
        <f>IF(Table3[[#This Row],[National/State Priority Area]]="Enhancing Cyber Security",Table3[[#This Row],[Final Amount]],"")</f>
        <v/>
      </c>
      <c r="AA19" s="387" t="str">
        <f>IF(Table3[[#This Row],[National/State Priority Area]]="Supporting Border Crisis Response and Enforcement",Table3[[#This Row],[Final Amount]],"")</f>
        <v/>
      </c>
      <c r="AB19" s="387" t="str">
        <f>IF(Table3[[#This Row],[National/State Priority Area]]="Enhancing Election Security",Table3[[#This Row],[Final Amount]],"")</f>
        <v/>
      </c>
      <c r="AC19" s="388">
        <f>SUM(Table3[[#This Row],[Does this Project support a FY25 National Priority?]:[Enhancing Election Security]])</f>
        <v>0</v>
      </c>
      <c r="AD19" s="293"/>
      <c r="AE19" s="293"/>
      <c r="AF19" s="293"/>
      <c r="AG19" s="315"/>
      <c r="AH19" s="364"/>
    </row>
    <row r="20" spans="1:34" ht="45" customHeight="1" x14ac:dyDescent="0.25">
      <c r="A20" s="376">
        <v>21</v>
      </c>
      <c r="B20" s="375" t="s">
        <v>1358</v>
      </c>
      <c r="C20" s="377"/>
      <c r="D20" s="377"/>
      <c r="E20" s="378">
        <v>500491</v>
      </c>
      <c r="F20" s="379"/>
      <c r="G20" s="379"/>
      <c r="H20" s="379"/>
      <c r="I20" s="379"/>
      <c r="J20" s="379"/>
      <c r="K20" s="380" t="s">
        <v>1359</v>
      </c>
      <c r="L20" s="380" t="s">
        <v>1360</v>
      </c>
      <c r="M20" s="380" t="s">
        <v>895</v>
      </c>
      <c r="N20" s="380" t="s">
        <v>1361</v>
      </c>
      <c r="O20" s="380" t="s">
        <v>1338</v>
      </c>
      <c r="P20" s="383"/>
      <c r="Q20" s="381"/>
      <c r="R20" s="382"/>
      <c r="S20" s="383">
        <v>68000</v>
      </c>
      <c r="T20" s="384"/>
      <c r="U20" s="413">
        <f>Table3[[#This Row],[Requested Amount FFY25]]+Table3[[#This Row],[Adjustment(s) - Enter NEGATIVE adjustments with minus sign]]</f>
        <v>68000</v>
      </c>
      <c r="V20" s="430" t="s">
        <v>213</v>
      </c>
      <c r="W20" s="386" t="s">
        <v>213</v>
      </c>
      <c r="X20" s="387" t="str">
        <f>IF(Table3[[#This Row],[National/State Priority Area]]="Enhancing the Protection of Soft Targets/Crowded Places",Table3[[#This Row],[Final Amount]],"")</f>
        <v/>
      </c>
      <c r="Y20" s="387" t="str">
        <f>IF(Table3[[#This Row],[National/State Priority Area]]="Enhancing Information Sharing and Intelligence Sharing and Analysis and cooperation with federal agencies including DHS",Table3[[#This Row],[Final Amount]],"")</f>
        <v/>
      </c>
      <c r="Z20" s="387" t="str">
        <f>IF(Table3[[#This Row],[National/State Priority Area]]="Enhancing Cyber Security",Table3[[#This Row],[Final Amount]],"")</f>
        <v/>
      </c>
      <c r="AA20" s="387" t="str">
        <f>IF(Table3[[#This Row],[National/State Priority Area]]="Supporting Border Crisis Response and Enforcement",Table3[[#This Row],[Final Amount]],"")</f>
        <v/>
      </c>
      <c r="AB20" s="387" t="str">
        <f>IF(Table3[[#This Row],[National/State Priority Area]]="Enhancing Election Security",Table3[[#This Row],[Final Amount]],"")</f>
        <v/>
      </c>
      <c r="AC20" s="388">
        <f>SUM(Table3[[#This Row],[Does this Project support a FY25 National Priority?]:[Enhancing Election Security]])</f>
        <v>0</v>
      </c>
      <c r="AD20" s="325"/>
      <c r="AE20" s="98"/>
      <c r="AF20" s="98"/>
      <c r="AG20" s="363"/>
      <c r="AH20" s="364"/>
    </row>
    <row r="21" spans="1:34" ht="45" customHeight="1" thickBot="1" x14ac:dyDescent="0.3">
      <c r="A21" s="497">
        <v>22</v>
      </c>
      <c r="B21" s="498" t="s">
        <v>1362</v>
      </c>
      <c r="C21" s="499"/>
      <c r="D21" s="499"/>
      <c r="E21" s="500">
        <v>505753</v>
      </c>
      <c r="F21" s="501"/>
      <c r="G21" s="501"/>
      <c r="H21" s="501"/>
      <c r="I21" s="501"/>
      <c r="J21" s="501"/>
      <c r="K21" s="502" t="s">
        <v>1363</v>
      </c>
      <c r="L21" s="502" t="s">
        <v>1364</v>
      </c>
      <c r="M21" s="502" t="s">
        <v>202</v>
      </c>
      <c r="N21" s="502" t="s">
        <v>1304</v>
      </c>
      <c r="O21" s="502" t="s">
        <v>1338</v>
      </c>
      <c r="P21" s="503"/>
      <c r="Q21" s="504"/>
      <c r="R21" s="505"/>
      <c r="S21" s="503">
        <v>50033.25</v>
      </c>
      <c r="T21" s="506">
        <f>Table3[[#This Row],[Requested Amount FFY25]]-Table3[[#This Row],[Final Amount]]</f>
        <v>24485.279999999999</v>
      </c>
      <c r="U21" s="507">
        <v>25547.97</v>
      </c>
      <c r="V21" s="508" t="s">
        <v>213</v>
      </c>
      <c r="W21" s="509" t="s">
        <v>191</v>
      </c>
      <c r="X21" s="510" t="str">
        <f>IF(Table3[[#This Row],[National/State Priority Area]]="Enhancing the Protection of Soft Targets/Crowded Places",Table3[[#This Row],[Final Amount]],"")</f>
        <v/>
      </c>
      <c r="Y21" s="510" t="str">
        <f>IF(Table3[[#This Row],[National/State Priority Area]]="Enhancing Information Sharing and Intelligence Sharing and Analysis and cooperation with federal agencies including DHS",Table3[[#This Row],[Final Amount]],"")</f>
        <v/>
      </c>
      <c r="Z21" s="510" t="str">
        <f>IF(Table3[[#This Row],[National/State Priority Area]]="Enhancing Cyber Security",Table3[[#This Row],[Final Amount]],"")</f>
        <v/>
      </c>
      <c r="AA21" s="510" t="str">
        <f>IF(Table3[[#This Row],[National/State Priority Area]]="Supporting Border Crisis Response and Enforcement",Table3[[#This Row],[Final Amount]],"")</f>
        <v/>
      </c>
      <c r="AB21" s="510">
        <f>IF(Table3[[#This Row],[National/State Priority Area]]="Enhancing Election Security",Table3[[#This Row],[Final Amount]],"")</f>
        <v>25547.97</v>
      </c>
      <c r="AC21" s="511">
        <f>SUM(Table3[[#This Row],[Does this Project support a FY25 National Priority?]:[Enhancing Election Security]])</f>
        <v>25547.97</v>
      </c>
      <c r="AD21" s="512"/>
      <c r="AE21" s="236"/>
      <c r="AF21" s="236"/>
      <c r="AG21" s="513"/>
      <c r="AH21" s="514"/>
    </row>
    <row r="22" spans="1:34" ht="45" customHeight="1" x14ac:dyDescent="0.25">
      <c r="A22" s="416">
        <v>23</v>
      </c>
      <c r="B22" s="480" t="s">
        <v>1365</v>
      </c>
      <c r="C22" s="481"/>
      <c r="D22" s="481"/>
      <c r="E22" s="482">
        <v>500297</v>
      </c>
      <c r="F22" s="483"/>
      <c r="G22" s="483"/>
      <c r="H22" s="483"/>
      <c r="I22" s="483"/>
      <c r="J22" s="483"/>
      <c r="K22" s="484" t="s">
        <v>1312</v>
      </c>
      <c r="L22" s="484" t="s">
        <v>1366</v>
      </c>
      <c r="M22" s="484" t="s">
        <v>1367</v>
      </c>
      <c r="N22" s="484" t="s">
        <v>1314</v>
      </c>
      <c r="O22" s="484" t="s">
        <v>1338</v>
      </c>
      <c r="P22" s="485"/>
      <c r="Q22" s="486"/>
      <c r="R22" s="444"/>
      <c r="S22" s="485">
        <v>98000</v>
      </c>
      <c r="T22" s="487"/>
      <c r="U22" s="413">
        <f>Table3[[#This Row],[Requested Amount FFY25]]+Table3[[#This Row],[Adjustment(s) - Enter NEGATIVE adjustments with minus sign]]</f>
        <v>98000</v>
      </c>
      <c r="V22" s="488" t="s">
        <v>213</v>
      </c>
      <c r="W22" s="489" t="s">
        <v>213</v>
      </c>
      <c r="X22" s="490" t="str">
        <f>IF(Table3[[#This Row],[National/State Priority Area]]="Enhancing the Protection of Soft Targets/Crowded Places",Table3[[#This Row],[Final Amount]],"")</f>
        <v/>
      </c>
      <c r="Y22" s="490" t="str">
        <f>IF(Table3[[#This Row],[National/State Priority Area]]="Enhancing Information Sharing and Intelligence Sharing and Analysis and cooperation with federal agencies including DHS",Table3[[#This Row],[Final Amount]],"")</f>
        <v/>
      </c>
      <c r="Z22" s="490" t="str">
        <f>IF(Table3[[#This Row],[National/State Priority Area]]="Enhancing Cyber Security",Table3[[#This Row],[Final Amount]],"")</f>
        <v/>
      </c>
      <c r="AA22" s="490" t="str">
        <f>IF(Table3[[#This Row],[National/State Priority Area]]="Supporting Border Crisis Response and Enforcement",Table3[[#This Row],[Final Amount]],"")</f>
        <v/>
      </c>
      <c r="AB22" s="490" t="str">
        <f>IF(Table3[[#This Row],[National/State Priority Area]]="Enhancing Election Security",Table3[[#This Row],[Final Amount]],"")</f>
        <v/>
      </c>
      <c r="AC22" s="491">
        <f>SUM(Table3[[#This Row],[Does this Project support a FY25 National Priority?]:[Enhancing Election Security]])</f>
        <v>0</v>
      </c>
      <c r="AD22" s="329"/>
      <c r="AE22" s="204"/>
      <c r="AF22" s="204"/>
      <c r="AG22" s="445"/>
      <c r="AH22" s="496"/>
    </row>
    <row r="23" spans="1:34" ht="46.5" x14ac:dyDescent="0.25">
      <c r="A23" s="376">
        <v>24</v>
      </c>
      <c r="B23" s="375" t="s">
        <v>1368</v>
      </c>
      <c r="C23" s="377"/>
      <c r="D23" s="377"/>
      <c r="E23" s="378">
        <v>500148</v>
      </c>
      <c r="F23" s="477"/>
      <c r="G23" s="477"/>
      <c r="H23" s="477"/>
      <c r="I23" s="477"/>
      <c r="J23" s="477"/>
      <c r="K23" s="380" t="s">
        <v>1369</v>
      </c>
      <c r="L23" s="380" t="s">
        <v>1370</v>
      </c>
      <c r="M23" s="380" t="s">
        <v>472</v>
      </c>
      <c r="N23" s="380" t="s">
        <v>1314</v>
      </c>
      <c r="O23" s="380" t="s">
        <v>1338</v>
      </c>
      <c r="P23" s="383"/>
      <c r="Q23" s="381"/>
      <c r="R23" s="444"/>
      <c r="S23" s="383">
        <v>65000</v>
      </c>
      <c r="T23" s="384"/>
      <c r="U23" s="413">
        <f>Table3[[#This Row],[Requested Amount FFY25]]+Table3[[#This Row],[Adjustment(s) - Enter NEGATIVE adjustments with minus sign]]</f>
        <v>65000</v>
      </c>
      <c r="V23" s="430" t="s">
        <v>191</v>
      </c>
      <c r="W23" s="386" t="s">
        <v>213</v>
      </c>
      <c r="X23" s="387" t="str">
        <f>IF(Table3[[#This Row],[National/State Priority Area]]="Enhancing the Protection of Soft Targets/Crowded Places",Table3[[#This Row],[Final Amount]],"")</f>
        <v/>
      </c>
      <c r="Y23" s="387" t="str">
        <f>IF(Table3[[#This Row],[National/State Priority Area]]="Enhancing Information Sharing and Intelligence Sharing and Analysis and cooperation with federal agencies including DHS",Table3[[#This Row],[Final Amount]],"")</f>
        <v/>
      </c>
      <c r="Z23" s="387" t="str">
        <f>IF(Table3[[#This Row],[National/State Priority Area]]="Enhancing Cyber Security",Table3[[#This Row],[Final Amount]],"")</f>
        <v/>
      </c>
      <c r="AA23" s="387" t="str">
        <f>IF(Table3[[#This Row],[National/State Priority Area]]="Supporting Border Crisis Response and Enforcement",Table3[[#This Row],[Final Amount]],"")</f>
        <v/>
      </c>
      <c r="AB23" s="387" t="str">
        <f>IF(Table3[[#This Row],[National/State Priority Area]]="Enhancing Election Security",Table3[[#This Row],[Final Amount]],"")</f>
        <v/>
      </c>
      <c r="AC23" s="388">
        <f>SUM(Table3[[#This Row],[Does this Project support a FY25 National Priority?]:[Enhancing Election Security]])</f>
        <v>0</v>
      </c>
      <c r="AH23" s="450"/>
    </row>
    <row r="24" spans="1:34" ht="46.5" x14ac:dyDescent="0.25">
      <c r="A24" s="376">
        <v>25</v>
      </c>
      <c r="B24" s="375" t="s">
        <v>1371</v>
      </c>
      <c r="C24" s="377"/>
      <c r="D24" s="377"/>
      <c r="E24" s="378">
        <v>505719</v>
      </c>
      <c r="F24" s="477"/>
      <c r="G24" s="477"/>
      <c r="H24" s="477"/>
      <c r="I24" s="477"/>
      <c r="J24" s="477"/>
      <c r="K24" s="380" t="s">
        <v>1372</v>
      </c>
      <c r="L24" s="380" t="s">
        <v>1373</v>
      </c>
      <c r="M24" s="380" t="s">
        <v>455</v>
      </c>
      <c r="N24" s="380" t="s">
        <v>1314</v>
      </c>
      <c r="O24" s="380" t="s">
        <v>1338</v>
      </c>
      <c r="P24" s="383"/>
      <c r="Q24" s="381"/>
      <c r="R24" s="444"/>
      <c r="S24" s="383">
        <v>45000</v>
      </c>
      <c r="T24" s="384"/>
      <c r="U24" s="413">
        <f>Table3[[#This Row],[Requested Amount FFY25]]+Table3[[#This Row],[Adjustment(s) - Enter NEGATIVE adjustments with minus sign]]</f>
        <v>45000</v>
      </c>
      <c r="V24" s="430" t="s">
        <v>213</v>
      </c>
      <c r="W24" s="386" t="s">
        <v>213</v>
      </c>
      <c r="X24" s="387" t="str">
        <f>IF(Table3[[#This Row],[National/State Priority Area]]="Enhancing the Protection of Soft Targets/Crowded Places",Table3[[#This Row],[Final Amount]],"")</f>
        <v/>
      </c>
      <c r="Y24" s="387" t="str">
        <f>IF(Table3[[#This Row],[National/State Priority Area]]="Enhancing Information Sharing and Intelligence Sharing and Analysis and cooperation with federal agencies including DHS",Table3[[#This Row],[Final Amount]],"")</f>
        <v/>
      </c>
      <c r="Z24" s="387" t="str">
        <f>IF(Table3[[#This Row],[National/State Priority Area]]="Enhancing Cyber Security",Table3[[#This Row],[Final Amount]],"")</f>
        <v/>
      </c>
      <c r="AA24" s="387" t="str">
        <f>IF(Table3[[#This Row],[National/State Priority Area]]="Supporting Border Crisis Response and Enforcement",Table3[[#This Row],[Final Amount]],"")</f>
        <v/>
      </c>
      <c r="AB24" s="387" t="str">
        <f>IF(Table3[[#This Row],[National/State Priority Area]]="Enhancing Election Security",Table3[[#This Row],[Final Amount]],"")</f>
        <v/>
      </c>
      <c r="AC24" s="388">
        <f>SUM(Table3[[#This Row],[Does this Project support a FY25 National Priority?]:[Enhancing Election Security]])</f>
        <v>0</v>
      </c>
      <c r="AH24" s="450"/>
    </row>
    <row r="25" spans="1:34" ht="45" customHeight="1" x14ac:dyDescent="0.25">
      <c r="A25" s="376">
        <v>26</v>
      </c>
      <c r="B25" s="375" t="s">
        <v>1374</v>
      </c>
      <c r="C25" s="377"/>
      <c r="D25" s="377"/>
      <c r="E25" s="378">
        <v>500038</v>
      </c>
      <c r="F25" s="379"/>
      <c r="G25" s="379"/>
      <c r="H25" s="379"/>
      <c r="I25" s="379"/>
      <c r="J25" s="379"/>
      <c r="K25" s="380" t="s">
        <v>1375</v>
      </c>
      <c r="L25" s="380" t="s">
        <v>1376</v>
      </c>
      <c r="M25" s="380" t="s">
        <v>895</v>
      </c>
      <c r="N25" s="380" t="s">
        <v>1300</v>
      </c>
      <c r="O25" s="380" t="s">
        <v>1338</v>
      </c>
      <c r="P25" s="383"/>
      <c r="Q25" s="381"/>
      <c r="R25" s="444"/>
      <c r="S25" s="383">
        <v>894439</v>
      </c>
      <c r="T25" s="384">
        <v>-701502.55</v>
      </c>
      <c r="U25" s="413">
        <f>Table3[[#This Row],[Requested Amount FFY25]]+Table3[[#This Row],[Adjustment(s) - Enter NEGATIVE adjustments with minus sign]]</f>
        <v>192936.44999999995</v>
      </c>
      <c r="V25" s="430" t="s">
        <v>191</v>
      </c>
      <c r="W25" s="386" t="s">
        <v>191</v>
      </c>
      <c r="X25" s="387">
        <f>IF(Table3[[#This Row],[National/State Priority Area]]="Enhancing the Protection of Soft Targets/Crowded Places",Table3[[#This Row],[Final Amount]],"")</f>
        <v>192936.44999999995</v>
      </c>
      <c r="Y25" s="387" t="str">
        <f>IF(Table3[[#This Row],[National/State Priority Area]]="Enhancing Information Sharing and Intelligence Sharing and Analysis and cooperation with federal agencies including DHS",Table3[[#This Row],[Final Amount]],"")</f>
        <v/>
      </c>
      <c r="Z25" s="387" t="str">
        <f>IF(Table3[[#This Row],[National/State Priority Area]]="Enhancing Cyber Security",Table3[[#This Row],[Final Amount]],"")</f>
        <v/>
      </c>
      <c r="AA25" s="387" t="str">
        <f>IF(Table3[[#This Row],[National/State Priority Area]]="Supporting Border Crisis Response and Enforcement",Table3[[#This Row],[Final Amount]],"")</f>
        <v/>
      </c>
      <c r="AB25" s="387" t="str">
        <f>IF(Table3[[#This Row],[National/State Priority Area]]="Enhancing Election Security",Table3[[#This Row],[Final Amount]],"")</f>
        <v/>
      </c>
      <c r="AC25" s="388">
        <f>SUM(Table3[[#This Row],[Does this Project support a FY25 National Priority?]:[Enhancing Election Security]])</f>
        <v>192936.44999999995</v>
      </c>
      <c r="AD25" s="325"/>
      <c r="AE25" s="98"/>
      <c r="AF25" s="98"/>
      <c r="AG25" s="363"/>
      <c r="AH25" s="364"/>
    </row>
    <row r="26" spans="1:34" ht="45" customHeight="1" x14ac:dyDescent="0.25">
      <c r="A26" s="376">
        <v>27</v>
      </c>
      <c r="B26" s="375" t="s">
        <v>1377</v>
      </c>
      <c r="C26" s="377"/>
      <c r="D26" s="377"/>
      <c r="E26" s="378">
        <v>499204</v>
      </c>
      <c r="F26" s="379"/>
      <c r="G26" s="379"/>
      <c r="H26" s="379"/>
      <c r="I26" s="379"/>
      <c r="J26" s="379"/>
      <c r="K26" s="380" t="s">
        <v>1378</v>
      </c>
      <c r="L26" s="380" t="s">
        <v>1379</v>
      </c>
      <c r="M26" s="380" t="s">
        <v>712</v>
      </c>
      <c r="N26" s="380" t="s">
        <v>1300</v>
      </c>
      <c r="O26" s="380" t="s">
        <v>1338</v>
      </c>
      <c r="P26" s="383"/>
      <c r="Q26" s="381"/>
      <c r="R26" s="444"/>
      <c r="S26" s="383">
        <v>40000</v>
      </c>
      <c r="T26" s="384"/>
      <c r="U26" s="413">
        <f>Table3[[#This Row],[Requested Amount FFY25]]+Table3[[#This Row],[Adjustment(s) - Enter NEGATIVE adjustments with minus sign]]</f>
        <v>40000</v>
      </c>
      <c r="V26" s="430" t="s">
        <v>191</v>
      </c>
      <c r="W26" s="386" t="s">
        <v>213</v>
      </c>
      <c r="X26" s="387">
        <f>IF(Table3[[#This Row],[National/State Priority Area]]="Enhancing the Protection of Soft Targets/Crowded Places",Table3[[#This Row],[Final Amount]],"")</f>
        <v>40000</v>
      </c>
      <c r="Y26" s="387" t="str">
        <f>IF(Table3[[#This Row],[National/State Priority Area]]="Enhancing Information Sharing and Intelligence Sharing and Analysis and cooperation with federal agencies including DHS",Table3[[#This Row],[Final Amount]],"")</f>
        <v/>
      </c>
      <c r="Z26" s="387" t="str">
        <f>IF(Table3[[#This Row],[National/State Priority Area]]="Enhancing Cyber Security",Table3[[#This Row],[Final Amount]],"")</f>
        <v/>
      </c>
      <c r="AA26" s="387" t="str">
        <f>IF(Table3[[#This Row],[National/State Priority Area]]="Supporting Border Crisis Response and Enforcement",Table3[[#This Row],[Final Amount]],"")</f>
        <v/>
      </c>
      <c r="AB26" s="387" t="str">
        <f>IF(Table3[[#This Row],[National/State Priority Area]]="Enhancing Election Security",Table3[[#This Row],[Final Amount]],"")</f>
        <v/>
      </c>
      <c r="AC26" s="388">
        <f>SUM(Table3[[#This Row],[Does this Project support a FY25 National Priority?]:[Enhancing Election Security]])</f>
        <v>40000</v>
      </c>
      <c r="AD26" s="325"/>
      <c r="AE26" s="98"/>
      <c r="AF26" s="98"/>
      <c r="AG26" s="363"/>
      <c r="AH26" s="364"/>
    </row>
    <row r="27" spans="1:34" ht="45" customHeight="1" x14ac:dyDescent="0.25">
      <c r="A27" s="376">
        <v>28</v>
      </c>
      <c r="B27" s="375" t="s">
        <v>1380</v>
      </c>
      <c r="C27" s="377"/>
      <c r="D27" s="377"/>
      <c r="E27" s="378">
        <v>503149</v>
      </c>
      <c r="F27" s="379"/>
      <c r="G27" s="379"/>
      <c r="H27" s="379"/>
      <c r="I27" s="379"/>
      <c r="J27" s="379"/>
      <c r="K27" s="380" t="s">
        <v>1381</v>
      </c>
      <c r="L27" s="380" t="s">
        <v>1382</v>
      </c>
      <c r="M27" s="380" t="s">
        <v>241</v>
      </c>
      <c r="N27" s="380" t="s">
        <v>1300</v>
      </c>
      <c r="O27" s="380" t="s">
        <v>1338</v>
      </c>
      <c r="P27" s="383"/>
      <c r="Q27" s="381"/>
      <c r="R27" s="382"/>
      <c r="S27" s="383">
        <v>67808</v>
      </c>
      <c r="T27" s="384"/>
      <c r="U27" s="413">
        <f>Table3[[#This Row],[Requested Amount FFY25]]+Table3[[#This Row],[Adjustment(s) - Enter NEGATIVE adjustments with minus sign]]</f>
        <v>67808</v>
      </c>
      <c r="V27" s="430" t="s">
        <v>191</v>
      </c>
      <c r="W27" s="386" t="s">
        <v>191</v>
      </c>
      <c r="X27" s="387">
        <f>IF(Table3[[#This Row],[National/State Priority Area]]="Enhancing the Protection of Soft Targets/Crowded Places",Table3[[#This Row],[Final Amount]],"")</f>
        <v>67808</v>
      </c>
      <c r="Y27" s="387" t="str">
        <f>IF(Table3[[#This Row],[National/State Priority Area]]="Enhancing Information Sharing and Intelligence Sharing and Analysis and cooperation with federal agencies including DHS",Table3[[#This Row],[Final Amount]],"")</f>
        <v/>
      </c>
      <c r="Z27" s="387" t="str">
        <f>IF(Table3[[#This Row],[National/State Priority Area]]="Enhancing Cyber Security",Table3[[#This Row],[Final Amount]],"")</f>
        <v/>
      </c>
      <c r="AA27" s="387" t="str">
        <f>IF(Table3[[#This Row],[National/State Priority Area]]="Supporting Border Crisis Response and Enforcement",Table3[[#This Row],[Final Amount]],"")</f>
        <v/>
      </c>
      <c r="AB27" s="387" t="str">
        <f>IF(Table3[[#This Row],[National/State Priority Area]]="Enhancing Election Security",Table3[[#This Row],[Final Amount]],"")</f>
        <v/>
      </c>
      <c r="AC27" s="388">
        <f>SUM(Table3[[#This Row],[Does this Project support a FY25 National Priority?]:[Enhancing Election Security]])</f>
        <v>67808</v>
      </c>
      <c r="AD27" s="325"/>
      <c r="AE27" s="98"/>
      <c r="AF27" s="98"/>
      <c r="AG27" s="363"/>
      <c r="AH27" s="364"/>
    </row>
    <row r="28" spans="1:34" ht="45" customHeight="1" x14ac:dyDescent="0.25">
      <c r="A28" s="376">
        <v>29</v>
      </c>
      <c r="B28" s="375" t="s">
        <v>1383</v>
      </c>
      <c r="C28" s="377"/>
      <c r="D28" s="377"/>
      <c r="E28" s="378">
        <v>505664</v>
      </c>
      <c r="F28" s="379"/>
      <c r="G28" s="379"/>
      <c r="H28" s="379"/>
      <c r="I28" s="379"/>
      <c r="J28" s="379"/>
      <c r="K28" s="380" t="s">
        <v>1384</v>
      </c>
      <c r="L28" s="380" t="s">
        <v>1385</v>
      </c>
      <c r="M28" s="380" t="s">
        <v>472</v>
      </c>
      <c r="N28" s="380" t="s">
        <v>1302</v>
      </c>
      <c r="O28" s="380" t="s">
        <v>1338</v>
      </c>
      <c r="P28" s="383"/>
      <c r="Q28" s="381"/>
      <c r="R28" s="382"/>
      <c r="S28" s="383">
        <v>24700</v>
      </c>
      <c r="T28" s="385"/>
      <c r="U28" s="413">
        <f>Table3[[#This Row],[Requested Amount FFY25]]+Table3[[#This Row],[Adjustment(s) - Enter NEGATIVE adjustments with minus sign]]</f>
        <v>24700</v>
      </c>
      <c r="V28" s="430" t="s">
        <v>213</v>
      </c>
      <c r="W28" s="386" t="s">
        <v>191</v>
      </c>
      <c r="X28" s="387" t="str">
        <f>IF(Table3[[#This Row],[National/State Priority Area]]="Enhancing the Protection of Soft Targets/Crowded Places",Table3[[#This Row],[Final Amount]],"")</f>
        <v/>
      </c>
      <c r="Y28" s="387" t="str">
        <f>IF(Table3[[#This Row],[National/State Priority Area]]="Enhancing Information Sharing and Intelligence Sharing and Analysis and cooperation with federal agencies including DHS",Table3[[#This Row],[Final Amount]],"")</f>
        <v/>
      </c>
      <c r="Z28" s="387">
        <f>IF(Table3[[#This Row],[National/State Priority Area]]="Enhancing Cyber Security",Table3[[#This Row],[Final Amount]],"")</f>
        <v>24700</v>
      </c>
      <c r="AA28" s="387" t="str">
        <f>IF(Table3[[#This Row],[National/State Priority Area]]="Supporting Border Crisis Response and Enforcement",Table3[[#This Row],[Final Amount]],"")</f>
        <v/>
      </c>
      <c r="AB28" s="387" t="str">
        <f>IF(Table3[[#This Row],[National/State Priority Area]]="Enhancing Election Security",Table3[[#This Row],[Final Amount]],"")</f>
        <v/>
      </c>
      <c r="AC28" s="388">
        <f>SUM(Table3[[#This Row],[Does this Project support a FY25 National Priority?]:[Enhancing Election Security]])</f>
        <v>24700</v>
      </c>
      <c r="AD28" s="293"/>
      <c r="AE28" s="293"/>
      <c r="AF28" s="293"/>
      <c r="AG28" s="315"/>
      <c r="AH28" s="364"/>
    </row>
    <row r="29" spans="1:34" ht="45" customHeight="1" x14ac:dyDescent="0.25">
      <c r="A29" s="376">
        <v>30</v>
      </c>
      <c r="B29" s="375" t="s">
        <v>994</v>
      </c>
      <c r="C29" s="377"/>
      <c r="D29" s="377"/>
      <c r="E29" s="378">
        <v>505816</v>
      </c>
      <c r="F29" s="379"/>
      <c r="G29" s="379"/>
      <c r="H29" s="379"/>
      <c r="I29" s="379"/>
      <c r="J29" s="379"/>
      <c r="K29" s="380" t="s">
        <v>1384</v>
      </c>
      <c r="L29" s="380" t="s">
        <v>1386</v>
      </c>
      <c r="M29" s="380" t="s">
        <v>472</v>
      </c>
      <c r="N29" s="380" t="s">
        <v>1302</v>
      </c>
      <c r="O29" s="380" t="s">
        <v>1338</v>
      </c>
      <c r="P29" s="383"/>
      <c r="Q29" s="381"/>
      <c r="R29" s="382"/>
      <c r="S29" s="383">
        <v>1439090</v>
      </c>
      <c r="T29" s="384"/>
      <c r="U29" s="413">
        <f>Table3[[#This Row],[Requested Amount FFY25]]+Table3[[#This Row],[Adjustment(s) - Enter NEGATIVE adjustments with minus sign]]</f>
        <v>1439090</v>
      </c>
      <c r="V29" s="430" t="s">
        <v>213</v>
      </c>
      <c r="W29" s="386" t="s">
        <v>191</v>
      </c>
      <c r="X29" s="387" t="str">
        <f>IF(Table3[[#This Row],[National/State Priority Area]]="Enhancing the Protection of Soft Targets/Crowded Places",Table3[[#This Row],[Final Amount]],"")</f>
        <v/>
      </c>
      <c r="Y29" s="387" t="str">
        <f>IF(Table3[[#This Row],[National/State Priority Area]]="Enhancing Information Sharing and Intelligence Sharing and Analysis and cooperation with federal agencies including DHS",Table3[[#This Row],[Final Amount]],"")</f>
        <v/>
      </c>
      <c r="Z29" s="387">
        <f>IF(Table3[[#This Row],[National/State Priority Area]]="Enhancing Cyber Security",Table3[[#This Row],[Final Amount]],"")</f>
        <v>1439090</v>
      </c>
      <c r="AA29" s="387" t="str">
        <f>IF(Table3[[#This Row],[National/State Priority Area]]="Supporting Border Crisis Response and Enforcement",Table3[[#This Row],[Final Amount]],"")</f>
        <v/>
      </c>
      <c r="AB29" s="387" t="str">
        <f>IF(Table3[[#This Row],[National/State Priority Area]]="Enhancing Election Security",Table3[[#This Row],[Final Amount]],"")</f>
        <v/>
      </c>
      <c r="AC29" s="388">
        <f>SUM(Table3[[#This Row],[Does this Project support a FY25 National Priority?]:[Enhancing Election Security]])</f>
        <v>1439090</v>
      </c>
      <c r="AD29" s="293"/>
      <c r="AE29" s="293"/>
      <c r="AF29" s="293"/>
      <c r="AG29" s="315"/>
      <c r="AH29" s="364"/>
    </row>
    <row r="30" spans="1:34" ht="45" customHeight="1" x14ac:dyDescent="0.25">
      <c r="A30" s="376">
        <v>31</v>
      </c>
      <c r="B30" s="375" t="s">
        <v>1387</v>
      </c>
      <c r="C30" s="377"/>
      <c r="D30" s="377"/>
      <c r="E30" s="378">
        <v>500685</v>
      </c>
      <c r="F30" s="379"/>
      <c r="G30" s="379"/>
      <c r="H30" s="379"/>
      <c r="I30" s="379"/>
      <c r="J30" s="379"/>
      <c r="K30" s="380" t="s">
        <v>1388</v>
      </c>
      <c r="L30" s="380" t="s">
        <v>1389</v>
      </c>
      <c r="M30" s="380" t="s">
        <v>316</v>
      </c>
      <c r="N30" s="380" t="s">
        <v>1314</v>
      </c>
      <c r="O30" s="380" t="s">
        <v>1338</v>
      </c>
      <c r="P30" s="383"/>
      <c r="Q30" s="381"/>
      <c r="R30" s="382"/>
      <c r="S30" s="383">
        <v>74683</v>
      </c>
      <c r="T30" s="384"/>
      <c r="U30" s="413">
        <f>Table3[[#This Row],[Requested Amount FFY25]]+Table3[[#This Row],[Adjustment(s) - Enter NEGATIVE adjustments with minus sign]]</f>
        <v>74683</v>
      </c>
      <c r="V30" s="430" t="s">
        <v>191</v>
      </c>
      <c r="W30" s="386" t="s">
        <v>213</v>
      </c>
      <c r="X30" s="387" t="str">
        <f>IF(Table3[[#This Row],[National/State Priority Area]]="Enhancing the Protection of Soft Targets/Crowded Places",Table3[[#This Row],[Final Amount]],"")</f>
        <v/>
      </c>
      <c r="Y30" s="387" t="str">
        <f>IF(Table3[[#This Row],[National/State Priority Area]]="Enhancing Information Sharing and Intelligence Sharing and Analysis and cooperation with federal agencies including DHS",Table3[[#This Row],[Final Amount]],"")</f>
        <v/>
      </c>
      <c r="Z30" s="387" t="str">
        <f>IF(Table3[[#This Row],[National/State Priority Area]]="Enhancing Cyber Security",Table3[[#This Row],[Final Amount]],"")</f>
        <v/>
      </c>
      <c r="AA30" s="387" t="str">
        <f>IF(Table3[[#This Row],[National/State Priority Area]]="Supporting Border Crisis Response and Enforcement",Table3[[#This Row],[Final Amount]],"")</f>
        <v/>
      </c>
      <c r="AB30" s="387" t="str">
        <f>IF(Table3[[#This Row],[National/State Priority Area]]="Enhancing Election Security",Table3[[#This Row],[Final Amount]],"")</f>
        <v/>
      </c>
      <c r="AC30" s="388">
        <f>SUM(Table3[[#This Row],[Does this Project support a FY25 National Priority?]:[Enhancing Election Security]])</f>
        <v>0</v>
      </c>
      <c r="AD30" s="293"/>
      <c r="AE30" s="293"/>
      <c r="AF30" s="293"/>
      <c r="AG30" s="315"/>
      <c r="AH30" s="364"/>
    </row>
    <row r="31" spans="1:34" ht="45" customHeight="1" x14ac:dyDescent="0.25">
      <c r="A31" s="376">
        <v>100</v>
      </c>
      <c r="B31" s="468" t="s">
        <v>1390</v>
      </c>
      <c r="C31" s="377"/>
      <c r="D31" s="377"/>
      <c r="E31" s="378">
        <v>499208</v>
      </c>
      <c r="F31" s="379"/>
      <c r="G31" s="379"/>
      <c r="H31" s="379"/>
      <c r="I31" s="379"/>
      <c r="J31" s="379"/>
      <c r="K31" s="380" t="s">
        <v>1391</v>
      </c>
      <c r="L31" s="380" t="s">
        <v>1392</v>
      </c>
      <c r="M31" s="380" t="s">
        <v>473</v>
      </c>
      <c r="N31" s="380" t="s">
        <v>1302</v>
      </c>
      <c r="O31" s="380" t="s">
        <v>1338</v>
      </c>
      <c r="P31" s="383"/>
      <c r="Q31" s="381"/>
      <c r="R31" s="382"/>
      <c r="S31" s="383">
        <v>160000</v>
      </c>
      <c r="T31" s="384">
        <v>-160000</v>
      </c>
      <c r="U31" s="413">
        <f>Table3[[#This Row],[Requested Amount FFY25]]+Table3[[#This Row],[Adjustment(s) - Enter NEGATIVE adjustments with minus sign]]</f>
        <v>0</v>
      </c>
      <c r="V31" s="430" t="s">
        <v>191</v>
      </c>
      <c r="W31" s="386" t="s">
        <v>191</v>
      </c>
      <c r="X31" s="387" t="str">
        <f>IF(Table3[[#This Row],[National/State Priority Area]]="Enhancing the Protection of Soft Targets/Crowded Places",Table3[[#This Row],[Final Amount]],"")</f>
        <v/>
      </c>
      <c r="Y31" s="387" t="str">
        <f>IF(Table3[[#This Row],[National/State Priority Area]]="Enhancing Information Sharing and Intelligence Sharing and Analysis and cooperation with federal agencies including DHS",Table3[[#This Row],[Final Amount]],"")</f>
        <v/>
      </c>
      <c r="Z31" s="387">
        <f>IF(Table3[[#This Row],[National/State Priority Area]]="Enhancing Cyber Security",Table3[[#This Row],[Final Amount]],"")</f>
        <v>0</v>
      </c>
      <c r="AA31" s="387" t="str">
        <f>IF(Table3[[#This Row],[National/State Priority Area]]="Supporting Border Crisis Response and Enforcement",Table3[[#This Row],[Final Amount]],"")</f>
        <v/>
      </c>
      <c r="AB31" s="387" t="str">
        <f>IF(Table3[[#This Row],[National/State Priority Area]]="Enhancing Election Security",Table3[[#This Row],[Final Amount]],"")</f>
        <v/>
      </c>
      <c r="AC31" s="388">
        <f>SUM(Table3[[#This Row],[Does this Project support a FY25 National Priority?]:[Enhancing Election Security]])</f>
        <v>0</v>
      </c>
      <c r="AD31" s="293"/>
      <c r="AE31" s="293"/>
      <c r="AF31" s="293"/>
      <c r="AG31" s="315"/>
      <c r="AH31" s="364"/>
    </row>
    <row r="32" spans="1:34" ht="45" customHeight="1" x14ac:dyDescent="0.25">
      <c r="A32" s="376">
        <v>100</v>
      </c>
      <c r="B32" s="468" t="s">
        <v>1393</v>
      </c>
      <c r="C32" s="469"/>
      <c r="D32" s="469"/>
      <c r="E32" s="470">
        <v>505897</v>
      </c>
      <c r="F32" s="471"/>
      <c r="G32" s="471"/>
      <c r="H32" s="471"/>
      <c r="I32" s="471"/>
      <c r="J32" s="471"/>
      <c r="K32" s="472" t="s">
        <v>1394</v>
      </c>
      <c r="L32" s="472" t="s">
        <v>1395</v>
      </c>
      <c r="M32" s="380" t="s">
        <v>473</v>
      </c>
      <c r="N32" s="380" t="s">
        <v>1302</v>
      </c>
      <c r="O32" s="380" t="s">
        <v>1338</v>
      </c>
      <c r="P32" s="383"/>
      <c r="Q32" s="381"/>
      <c r="R32" s="382"/>
      <c r="S32" s="383">
        <v>1254095</v>
      </c>
      <c r="T32" s="384">
        <v>-1254095</v>
      </c>
      <c r="U32" s="413">
        <f>Table3[[#This Row],[Requested Amount FFY25]]+Table3[[#This Row],[Adjustment(s) - Enter NEGATIVE adjustments with minus sign]]</f>
        <v>0</v>
      </c>
      <c r="V32" s="430" t="s">
        <v>213</v>
      </c>
      <c r="W32" s="389" t="s">
        <v>191</v>
      </c>
      <c r="X32" s="387" t="str">
        <f>IF(Table3[[#This Row],[National/State Priority Area]]="Enhancing the Protection of Soft Targets/Crowded Places",Table3[[#This Row],[Final Amount]],"")</f>
        <v/>
      </c>
      <c r="Y32" s="387" t="str">
        <f>IF(Table3[[#This Row],[National/State Priority Area]]="Enhancing Information Sharing and Intelligence Sharing and Analysis and cooperation with federal agencies including DHS",Table3[[#This Row],[Final Amount]],"")</f>
        <v/>
      </c>
      <c r="Z32" s="387">
        <f>IF(Table3[[#This Row],[National/State Priority Area]]="Enhancing Cyber Security",Table3[[#This Row],[Final Amount]],"")</f>
        <v>0</v>
      </c>
      <c r="AA32" s="387" t="str">
        <f>IF(Table3[[#This Row],[National/State Priority Area]]="Supporting Border Crisis Response and Enforcement",Table3[[#This Row],[Final Amount]],"")</f>
        <v/>
      </c>
      <c r="AB32" s="387" t="str">
        <f>IF(Table3[[#This Row],[National/State Priority Area]]="Enhancing Election Security",Table3[[#This Row],[Final Amount]],"")</f>
        <v/>
      </c>
      <c r="AC32" s="388">
        <f>SUM(Table3[[#This Row],[Does this Project support a FY25 National Priority?]:[Enhancing Election Security]])</f>
        <v>0</v>
      </c>
      <c r="AD32" s="293"/>
      <c r="AE32" s="293"/>
      <c r="AF32" s="293"/>
      <c r="AG32" s="315"/>
      <c r="AH32" s="364"/>
    </row>
    <row r="33" spans="1:34" ht="45" customHeight="1" thickBot="1" x14ac:dyDescent="0.3">
      <c r="A33" s="390">
        <v>100</v>
      </c>
      <c r="B33" s="473" t="s">
        <v>1396</v>
      </c>
      <c r="C33" s="474"/>
      <c r="D33" s="474"/>
      <c r="E33" s="475">
        <v>505901</v>
      </c>
      <c r="F33" s="478"/>
      <c r="G33" s="478"/>
      <c r="H33" s="478"/>
      <c r="I33" s="478"/>
      <c r="J33" s="478"/>
      <c r="K33" s="479" t="s">
        <v>1193</v>
      </c>
      <c r="L33" s="479" t="s">
        <v>1397</v>
      </c>
      <c r="M33" s="391" t="s">
        <v>473</v>
      </c>
      <c r="N33" s="431" t="s">
        <v>1302</v>
      </c>
      <c r="O33" s="431" t="s">
        <v>1338</v>
      </c>
      <c r="P33" s="432"/>
      <c r="Q33" s="433"/>
      <c r="R33" s="434"/>
      <c r="S33" s="432">
        <v>33500</v>
      </c>
      <c r="T33" s="435">
        <v>-33500</v>
      </c>
      <c r="U33" s="413">
        <f>Table3[[#This Row],[Requested Amount FFY25]]+Table3[[#This Row],[Adjustment(s) - Enter NEGATIVE adjustments with minus sign]]</f>
        <v>0</v>
      </c>
      <c r="V33" s="436" t="s">
        <v>191</v>
      </c>
      <c r="W33" s="389" t="s">
        <v>191</v>
      </c>
      <c r="X33" s="387" t="str">
        <f>IF(Table3[[#This Row],[National/State Priority Area]]="Enhancing the Protection of Soft Targets/Crowded Places",Table3[[#This Row],[Final Amount]],"")</f>
        <v/>
      </c>
      <c r="Y33" s="387" t="str">
        <f>IF(Table3[[#This Row],[National/State Priority Area]]="Enhancing Information Sharing and Intelligence Sharing and Analysis and cooperation with federal agencies including DHS",Table3[[#This Row],[Final Amount]],"")</f>
        <v/>
      </c>
      <c r="Z33" s="387">
        <f>IF(Table3[[#This Row],[National/State Priority Area]]="Enhancing Cyber Security",Table3[[#This Row],[Final Amount]],"")</f>
        <v>0</v>
      </c>
      <c r="AA33" s="387" t="str">
        <f>IF(Table3[[#This Row],[National/State Priority Area]]="Supporting Border Crisis Response and Enforcement",Table3[[#This Row],[Final Amount]],"")</f>
        <v/>
      </c>
      <c r="AB33" s="387" t="str">
        <f>IF(Table3[[#This Row],[National/State Priority Area]]="Enhancing Election Security",Table3[[#This Row],[Final Amount]],"")</f>
        <v/>
      </c>
      <c r="AC33" s="388">
        <f>SUM(Table3[[#This Row],[Does this Project support a FY25 National Priority?]:[Enhancing Election Security]])</f>
        <v>0</v>
      </c>
      <c r="AD33" s="293"/>
      <c r="AE33" s="293"/>
      <c r="AF33" s="293"/>
      <c r="AG33" s="315"/>
      <c r="AH33" s="451"/>
    </row>
    <row r="34" spans="1:34" ht="24.95" customHeight="1" thickBot="1" x14ac:dyDescent="0.3">
      <c r="C34" s="36"/>
      <c r="D34" s="36"/>
      <c r="F34" s="1"/>
      <c r="G34" s="1"/>
      <c r="H34" s="1"/>
      <c r="I34" s="1"/>
      <c r="J34" s="1"/>
      <c r="K34" s="337"/>
      <c r="L34" s="337"/>
      <c r="M34" s="162"/>
      <c r="N34" s="437" t="s">
        <v>1398</v>
      </c>
      <c r="O34" s="438"/>
      <c r="P34" s="439"/>
      <c r="Q34" s="439"/>
      <c r="R34" s="439"/>
      <c r="S34" s="440">
        <f>SUM('SHSP 25 WORKSHEET'!$S$3:$S$33)</f>
        <v>9248737.620000001</v>
      </c>
      <c r="T34" s="441">
        <f>SUM(T3:T33)</f>
        <v>-3007937.1100000003</v>
      </c>
      <c r="U34" s="441">
        <f>SUM(U3:U21)</f>
        <v>4144612.5000000005</v>
      </c>
      <c r="V34" s="442">
        <f>SUMIF('SHSP 25 WORKSHEET'!$V$3:$V$21,"Yes",'SHSP 25 WORKSHEET'!$U$3:$U$21)</f>
        <v>2668895.5</v>
      </c>
      <c r="W34" s="163" t="s">
        <v>1399</v>
      </c>
      <c r="X34" s="81">
        <f>SUM('SHSP 25 WORKSHEET'!$X$3:$X$21)</f>
        <v>579000</v>
      </c>
      <c r="Y34" s="81">
        <f>SUM('SHSP 25 WORKSHEET'!$Y$3:$Y$21)</f>
        <v>1654473</v>
      </c>
      <c r="Z34" s="81">
        <f>SUM('SHSP 25 WORKSHEET'!$Z$3:$Z$21)</f>
        <v>0</v>
      </c>
      <c r="AA34" s="81">
        <f>SUM('SHSP 25 WORKSHEET'!$AA$3:$AA$21)</f>
        <v>436276</v>
      </c>
      <c r="AB34" s="81">
        <f>SUM('SHSP 25 WORKSHEET'!$AB$3:$AB$21)</f>
        <v>156430.47000000003</v>
      </c>
      <c r="AC34" s="373">
        <f>SUM('SHSP 25 WORKSHEET'!$AC$3:$AC$21)</f>
        <v>2826179.47</v>
      </c>
      <c r="AD34" s="40"/>
      <c r="AE34" s="40"/>
      <c r="AF34" s="40"/>
      <c r="AG34" s="1"/>
      <c r="AH34" s="1"/>
    </row>
    <row r="35" spans="1:34" ht="24.95" customHeight="1" x14ac:dyDescent="0.25">
      <c r="C35" s="36"/>
      <c r="D35" s="36"/>
      <c r="F35" s="1"/>
      <c r="G35" s="1"/>
      <c r="H35" s="1"/>
      <c r="I35" s="1"/>
      <c r="J35" s="1"/>
      <c r="K35" s="337"/>
      <c r="L35" s="337"/>
      <c r="M35" s="337"/>
      <c r="N35" s="337"/>
      <c r="O35" s="337"/>
      <c r="S35" s="581" t="s">
        <v>1400</v>
      </c>
      <c r="T35" s="582"/>
      <c r="U35" s="8">
        <v>4362750</v>
      </c>
      <c r="V35" s="160"/>
      <c r="W35" s="164" t="s">
        <v>1401</v>
      </c>
      <c r="X35" s="295">
        <f t="shared" ref="X35:AA35" si="0">$U$35*X49</f>
        <v>0</v>
      </c>
      <c r="Y35" s="295">
        <f t="shared" si="0"/>
        <v>0</v>
      </c>
      <c r="Z35" s="295">
        <f t="shared" si="0"/>
        <v>0</v>
      </c>
      <c r="AA35" s="295">
        <f t="shared" si="0"/>
        <v>436275</v>
      </c>
      <c r="AB35" s="295">
        <f>$U$35*AB49</f>
        <v>130882.5</v>
      </c>
      <c r="AC35" s="374">
        <f>$U$35*AC49</f>
        <v>1308825</v>
      </c>
      <c r="AD35" s="40"/>
      <c r="AE35" s="40"/>
      <c r="AF35" s="40"/>
      <c r="AG35" s="1"/>
      <c r="AH35" s="1"/>
    </row>
    <row r="36" spans="1:34" ht="24.95" customHeight="1" thickBot="1" x14ac:dyDescent="0.3">
      <c r="A36" s="1"/>
      <c r="B36" s="36"/>
      <c r="C36" s="36"/>
      <c r="D36" s="36"/>
      <c r="F36" s="1"/>
      <c r="G36" s="1"/>
      <c r="H36" s="1"/>
      <c r="I36" s="1"/>
      <c r="J36" s="1"/>
      <c r="K36" s="337"/>
      <c r="L36" s="337"/>
      <c r="M36" s="337"/>
      <c r="N36" s="337"/>
      <c r="O36" s="337"/>
      <c r="S36" s="583" t="s">
        <v>1402</v>
      </c>
      <c r="T36" s="584"/>
      <c r="U36" s="6">
        <f>U35*0.05</f>
        <v>218137.5</v>
      </c>
      <c r="V36" s="160"/>
      <c r="W36" s="165" t="s">
        <v>1403</v>
      </c>
      <c r="X36" s="302">
        <f>X34-X35</f>
        <v>579000</v>
      </c>
      <c r="Y36" s="302">
        <f t="shared" ref="Y36:AC36" si="1">Y34-Y35</f>
        <v>1654473</v>
      </c>
      <c r="Z36" s="302">
        <f t="shared" si="1"/>
        <v>0</v>
      </c>
      <c r="AA36" s="302">
        <f t="shared" si="1"/>
        <v>1</v>
      </c>
      <c r="AB36" s="302">
        <f t="shared" si="1"/>
        <v>25547.97000000003</v>
      </c>
      <c r="AC36" s="351">
        <f t="shared" si="1"/>
        <v>1517354.4700000002</v>
      </c>
      <c r="AD36" s="40"/>
      <c r="AE36" s="40"/>
      <c r="AF36" s="40"/>
      <c r="AG36" s="1"/>
      <c r="AH36" s="1"/>
    </row>
    <row r="37" spans="1:34" ht="24.95" customHeight="1" thickBot="1" x14ac:dyDescent="0.3">
      <c r="A37" s="1"/>
      <c r="B37" s="36"/>
      <c r="C37" s="36"/>
      <c r="D37" s="36"/>
      <c r="F37" s="1"/>
      <c r="G37" s="1"/>
      <c r="H37" s="1"/>
      <c r="I37" s="1"/>
      <c r="J37" s="1"/>
      <c r="K37" s="337"/>
      <c r="L37" s="337"/>
      <c r="M37" s="337"/>
      <c r="N37" s="337"/>
      <c r="O37" s="337"/>
      <c r="S37" s="585" t="s">
        <v>1404</v>
      </c>
      <c r="T37" s="586"/>
      <c r="U37" s="9">
        <f>U35-U36</f>
        <v>4144612.5</v>
      </c>
      <c r="V37" s="160"/>
      <c r="W37" s="162"/>
      <c r="X37" s="1"/>
      <c r="Y37" s="1"/>
      <c r="Z37" s="1"/>
      <c r="AA37" s="1"/>
      <c r="AB37" s="1"/>
      <c r="AC37" s="1"/>
      <c r="AD37" s="40"/>
      <c r="AE37" s="40"/>
      <c r="AF37" s="40"/>
      <c r="AG37" s="1"/>
      <c r="AH37" s="1"/>
    </row>
    <row r="38" spans="1:34" ht="24.95" customHeight="1" thickBot="1" x14ac:dyDescent="0.3">
      <c r="A38" s="1"/>
      <c r="B38" s="36"/>
      <c r="C38" s="36"/>
      <c r="D38" s="36"/>
      <c r="F38" s="1"/>
      <c r="G38" s="1"/>
      <c r="H38" s="1"/>
      <c r="I38" s="1"/>
      <c r="J38" s="1"/>
      <c r="K38" s="337"/>
      <c r="L38" s="337"/>
      <c r="M38" s="337"/>
      <c r="N38" s="337"/>
      <c r="O38" s="337"/>
      <c r="S38" s="338"/>
      <c r="V38" s="160"/>
      <c r="W38" s="316" t="s">
        <v>1405</v>
      </c>
      <c r="X38" s="317">
        <f>'UASI 25 WORKSHEET'!S45</f>
        <v>2598180.3200000003</v>
      </c>
      <c r="Y38" s="317">
        <f>'UASI 25 WORKSHEET'!T45</f>
        <v>2912459</v>
      </c>
      <c r="Z38" s="317">
        <f>'UASI 25 WORKSHEET'!U45</f>
        <v>124000</v>
      </c>
      <c r="AA38" s="317">
        <f>'UASI 25 WORKSHEET'!V45</f>
        <v>895889.6</v>
      </c>
      <c r="AB38" s="317">
        <f>'UASI 25 WORKSHEET'!W45</f>
        <v>270000</v>
      </c>
      <c r="AC38" s="317">
        <f>'UASI 25 WORKSHEET'!X45</f>
        <v>6800528.9199999999</v>
      </c>
      <c r="AD38" s="40"/>
      <c r="AE38" s="40"/>
      <c r="AF38" s="40"/>
      <c r="AG38" s="1"/>
      <c r="AH38" s="1"/>
    </row>
    <row r="39" spans="1:34" ht="24.95" customHeight="1" x14ac:dyDescent="0.25">
      <c r="A39" s="1"/>
      <c r="B39" s="36"/>
      <c r="C39" s="36"/>
      <c r="D39" s="36"/>
      <c r="F39" s="1"/>
      <c r="G39" s="1"/>
      <c r="H39" s="1"/>
      <c r="I39" s="1"/>
      <c r="J39" s="1"/>
      <c r="K39" s="337"/>
      <c r="L39" s="337"/>
      <c r="M39" s="337"/>
      <c r="N39" s="337"/>
      <c r="O39" s="337"/>
      <c r="S39" s="581" t="s">
        <v>1406</v>
      </c>
      <c r="T39" s="582"/>
      <c r="U39" s="8">
        <f>U35*0.35</f>
        <v>1526962.5</v>
      </c>
      <c r="V39" s="160"/>
      <c r="W39" s="164" t="s">
        <v>1491</v>
      </c>
      <c r="X39" s="295">
        <f>'UASI 25 WORKSHEET'!S46</f>
        <v>0</v>
      </c>
      <c r="Y39" s="295">
        <f>'UASI 25 WORKSHEET'!T46</f>
        <v>0</v>
      </c>
      <c r="Z39" s="295">
        <f>'UASI 25 WORKSHEET'!U46</f>
        <v>0</v>
      </c>
      <c r="AA39" s="295">
        <f>'UASI 25 WORKSHEET'!V46</f>
        <v>895889.60000000009</v>
      </c>
      <c r="AB39" s="295">
        <f>'UASI 25 WORKSHEET'!W46</f>
        <v>268766.88</v>
      </c>
      <c r="AC39" s="374">
        <f>'UASI 25 WORKSHEET'!X46</f>
        <v>2687668.8</v>
      </c>
      <c r="AD39" s="40"/>
      <c r="AE39" s="40"/>
      <c r="AF39" s="40"/>
      <c r="AG39" s="1"/>
      <c r="AH39" s="1"/>
    </row>
    <row r="40" spans="1:34" ht="24.95" customHeight="1" thickBot="1" x14ac:dyDescent="0.3">
      <c r="A40" s="1"/>
      <c r="B40" s="36"/>
      <c r="C40" s="36"/>
      <c r="D40" s="36"/>
      <c r="E40" s="1"/>
      <c r="F40" s="1"/>
      <c r="G40" s="1"/>
      <c r="H40" s="1"/>
      <c r="I40" s="1"/>
      <c r="J40" s="1"/>
      <c r="K40" s="337"/>
      <c r="L40" s="337"/>
      <c r="M40" s="337"/>
      <c r="N40" s="337"/>
      <c r="O40" s="337"/>
      <c r="S40" s="585" t="s">
        <v>1407</v>
      </c>
      <c r="T40" s="586"/>
      <c r="U40" s="9">
        <f>V34</f>
        <v>2668895.5</v>
      </c>
      <c r="V40" s="160"/>
      <c r="W40" s="165" t="s">
        <v>1403</v>
      </c>
      <c r="X40" s="302">
        <f>'UASI 25 WORKSHEET'!S47</f>
        <v>2598180.3200000003</v>
      </c>
      <c r="Y40" s="302">
        <f>'UASI 25 WORKSHEET'!T47</f>
        <v>2912459</v>
      </c>
      <c r="Z40" s="302">
        <f>'UASI 25 WORKSHEET'!U47</f>
        <v>124000</v>
      </c>
      <c r="AA40" s="302">
        <f>'UASI 25 WORKSHEET'!V47</f>
        <v>0</v>
      </c>
      <c r="AB40" s="302">
        <f>'UASI 25 WORKSHEET'!W47</f>
        <v>1233.1199999999953</v>
      </c>
      <c r="AC40" s="351">
        <f>'UASI 25 WORKSHEET'!X47</f>
        <v>4112860.12</v>
      </c>
      <c r="AD40" s="40"/>
      <c r="AE40" s="40"/>
      <c r="AF40" s="40"/>
      <c r="AG40" s="1"/>
      <c r="AH40" s="1"/>
    </row>
    <row r="41" spans="1:34" ht="30" customHeight="1" thickBot="1" x14ac:dyDescent="0.3">
      <c r="A41" s="1"/>
      <c r="B41" s="36"/>
      <c r="C41" s="36"/>
      <c r="D41" s="36"/>
      <c r="E41" s="1"/>
      <c r="F41" s="1"/>
      <c r="G41" s="1"/>
      <c r="H41" s="1"/>
      <c r="I41" s="1"/>
      <c r="J41" s="1"/>
      <c r="K41" s="337"/>
      <c r="L41" s="337"/>
      <c r="M41" s="337"/>
      <c r="N41" s="337"/>
      <c r="O41" s="337"/>
      <c r="S41" s="338"/>
      <c r="V41" s="160"/>
      <c r="AD41" s="40"/>
      <c r="AE41" s="40"/>
      <c r="AF41" s="40"/>
      <c r="AG41" s="1"/>
      <c r="AH41" s="1"/>
    </row>
    <row r="42" spans="1:34" ht="24.95" customHeight="1" thickBot="1" x14ac:dyDescent="0.3">
      <c r="A42" s="1"/>
      <c r="B42" s="36"/>
      <c r="C42" s="36"/>
      <c r="D42" s="36"/>
      <c r="E42" s="1"/>
      <c r="F42" s="1"/>
      <c r="G42" s="1"/>
      <c r="H42" s="1"/>
      <c r="I42" s="1"/>
      <c r="J42" s="1"/>
      <c r="K42" s="337"/>
      <c r="L42" s="337"/>
      <c r="M42" s="337"/>
      <c r="N42" s="337"/>
      <c r="O42" s="337"/>
      <c r="S42" s="345" t="s">
        <v>1408</v>
      </c>
      <c r="T42" s="286"/>
      <c r="U42" s="294">
        <f>SUM(U3:U21)</f>
        <v>4144612.5000000005</v>
      </c>
      <c r="V42" s="161"/>
      <c r="W42" s="290"/>
      <c r="X42" s="291"/>
      <c r="Y42" s="291"/>
      <c r="Z42" s="291"/>
      <c r="AA42" s="291"/>
      <c r="AB42" s="291"/>
      <c r="AC42" s="291"/>
      <c r="AD42" s="40"/>
      <c r="AE42" s="40"/>
      <c r="AF42" s="40"/>
      <c r="AG42" s="1"/>
      <c r="AH42" s="1"/>
    </row>
    <row r="43" spans="1:34" ht="32.25" customHeight="1" thickBot="1" x14ac:dyDescent="0.3">
      <c r="A43" s="1"/>
      <c r="B43" s="36"/>
      <c r="C43" s="36"/>
      <c r="D43" s="36"/>
      <c r="E43" s="1"/>
      <c r="F43" s="1"/>
      <c r="G43" s="1"/>
      <c r="H43" s="1"/>
      <c r="I43" s="1"/>
      <c r="J43" s="1"/>
      <c r="K43" s="337"/>
      <c r="L43" s="337"/>
      <c r="M43" s="337"/>
      <c r="N43" s="337"/>
      <c r="O43" s="337"/>
      <c r="S43" s="346" t="s">
        <v>1409</v>
      </c>
      <c r="T43" s="287"/>
      <c r="U43" s="288">
        <f>U37-U42</f>
        <v>0</v>
      </c>
      <c r="V43" s="160"/>
      <c r="W43" s="320" t="s">
        <v>1410</v>
      </c>
      <c r="X43" s="321">
        <f>X38+X34</f>
        <v>3177180.3200000003</v>
      </c>
      <c r="Y43" s="321">
        <f t="shared" ref="Y43:AC43" si="2">Y38+Y34</f>
        <v>4566932</v>
      </c>
      <c r="Z43" s="321">
        <f t="shared" si="2"/>
        <v>124000</v>
      </c>
      <c r="AA43" s="321">
        <f t="shared" si="2"/>
        <v>1332165.6000000001</v>
      </c>
      <c r="AB43" s="321">
        <f t="shared" si="2"/>
        <v>426430.47000000003</v>
      </c>
      <c r="AC43" s="321">
        <f t="shared" si="2"/>
        <v>9626708.3900000006</v>
      </c>
      <c r="AD43" s="40"/>
      <c r="AE43" s="40"/>
      <c r="AF43" s="40"/>
      <c r="AG43" s="1"/>
      <c r="AH43" s="1"/>
    </row>
    <row r="44" spans="1:34" x14ac:dyDescent="0.25">
      <c r="K44" s="337"/>
      <c r="L44" s="337"/>
      <c r="M44" s="337"/>
      <c r="N44" s="337"/>
      <c r="O44" s="337"/>
      <c r="S44" s="338"/>
      <c r="V44" s="160"/>
      <c r="W44" s="164"/>
      <c r="X44" s="295">
        <f t="shared" ref="X44:AC44" si="3">X39+X35</f>
        <v>0</v>
      </c>
      <c r="Y44" s="295">
        <f t="shared" si="3"/>
        <v>0</v>
      </c>
      <c r="Z44" s="295">
        <f t="shared" si="3"/>
        <v>0</v>
      </c>
      <c r="AA44" s="295">
        <f t="shared" si="3"/>
        <v>1332164.6000000001</v>
      </c>
      <c r="AB44" s="295">
        <f t="shared" si="3"/>
        <v>399649.38</v>
      </c>
      <c r="AC44" s="374">
        <f t="shared" si="3"/>
        <v>3996493.8</v>
      </c>
      <c r="AD44" s="40"/>
      <c r="AE44" s="40"/>
      <c r="AF44" s="40"/>
      <c r="AG44" s="1"/>
      <c r="AH44" s="1"/>
    </row>
    <row r="45" spans="1:34" ht="36.75" customHeight="1" thickBot="1" x14ac:dyDescent="0.3">
      <c r="K45" s="337"/>
      <c r="L45" s="337"/>
      <c r="M45" s="337"/>
      <c r="N45" s="337"/>
      <c r="O45" s="337"/>
      <c r="S45" s="338"/>
      <c r="V45" s="160"/>
      <c r="W45" s="165"/>
      <c r="X45" s="302">
        <f t="shared" ref="X45:AC45" si="4">X40+X36</f>
        <v>3177180.3200000003</v>
      </c>
      <c r="Y45" s="302">
        <f t="shared" si="4"/>
        <v>4566932</v>
      </c>
      <c r="Z45" s="302">
        <f t="shared" si="4"/>
        <v>124000</v>
      </c>
      <c r="AA45" s="302">
        <f t="shared" si="4"/>
        <v>1</v>
      </c>
      <c r="AB45" s="302">
        <f t="shared" si="4"/>
        <v>26781.090000000026</v>
      </c>
      <c r="AC45" s="351">
        <f t="shared" si="4"/>
        <v>5630214.5899999999</v>
      </c>
      <c r="AD45" s="40"/>
      <c r="AE45" s="40"/>
      <c r="AF45" s="40"/>
      <c r="AG45" s="1"/>
      <c r="AH45" s="1"/>
    </row>
    <row r="46" spans="1:34" ht="24.95" customHeight="1" x14ac:dyDescent="0.25">
      <c r="K46" s="337"/>
      <c r="L46" s="337"/>
      <c r="M46" s="337"/>
      <c r="N46" s="337"/>
      <c r="O46" s="337"/>
      <c r="S46" s="338"/>
      <c r="V46" s="160"/>
      <c r="W46" s="162"/>
      <c r="X46" s="1"/>
      <c r="Y46" s="1"/>
      <c r="Z46" s="1"/>
      <c r="AA46" s="1"/>
      <c r="AB46" s="1"/>
      <c r="AC46" s="1"/>
      <c r="AD46" s="40"/>
      <c r="AE46" s="40"/>
      <c r="AF46" s="40"/>
      <c r="AG46" s="1"/>
      <c r="AH46" s="1"/>
    </row>
    <row r="47" spans="1:34" ht="42.75" customHeight="1" x14ac:dyDescent="0.25">
      <c r="K47" s="337"/>
      <c r="L47" s="337"/>
      <c r="M47" s="337"/>
      <c r="N47" s="337"/>
      <c r="O47" s="337"/>
      <c r="S47" s="40"/>
      <c r="V47" s="160"/>
      <c r="W47" s="162"/>
      <c r="X47" s="14" t="s">
        <v>1411</v>
      </c>
      <c r="Y47" s="14" t="s">
        <v>1412</v>
      </c>
      <c r="Z47" s="14" t="s">
        <v>1413</v>
      </c>
      <c r="AA47" s="14" t="s">
        <v>1414</v>
      </c>
      <c r="AB47" s="14" t="s">
        <v>1415</v>
      </c>
      <c r="AC47" s="14" t="s">
        <v>1416</v>
      </c>
      <c r="AD47" s="40"/>
      <c r="AE47" s="40"/>
      <c r="AF47" s="40"/>
      <c r="AG47" s="1"/>
      <c r="AH47" s="1"/>
    </row>
    <row r="48" spans="1:34" ht="24.95" customHeight="1" x14ac:dyDescent="0.25">
      <c r="K48" s="337"/>
      <c r="L48" s="337"/>
      <c r="M48" s="337"/>
      <c r="N48" s="337"/>
      <c r="O48" s="337"/>
      <c r="S48" s="338"/>
      <c r="V48" s="160"/>
      <c r="W48" s="166" t="s">
        <v>1417</v>
      </c>
      <c r="X48" s="110" t="s">
        <v>1418</v>
      </c>
      <c r="Y48" s="110" t="s">
        <v>1318</v>
      </c>
      <c r="Z48" s="110" t="s">
        <v>1419</v>
      </c>
      <c r="AA48" s="110" t="s">
        <v>1303</v>
      </c>
      <c r="AB48" s="90" t="s">
        <v>1420</v>
      </c>
      <c r="AC48" s="90" t="s">
        <v>1421</v>
      </c>
      <c r="AD48" s="40"/>
      <c r="AE48" s="40"/>
      <c r="AF48" s="40"/>
      <c r="AG48" s="1"/>
      <c r="AH48" s="1"/>
    </row>
    <row r="49" spans="11:34" ht="24.95" customHeight="1" x14ac:dyDescent="0.25">
      <c r="K49" s="372"/>
      <c r="L49" s="372"/>
      <c r="M49" s="337"/>
      <c r="N49" s="337"/>
      <c r="O49" s="337"/>
      <c r="S49" s="338"/>
      <c r="V49" s="160"/>
      <c r="W49" s="166" t="s">
        <v>1422</v>
      </c>
      <c r="X49" s="91">
        <v>0</v>
      </c>
      <c r="Y49" s="91">
        <v>0</v>
      </c>
      <c r="Z49" s="91">
        <v>0</v>
      </c>
      <c r="AA49" s="91">
        <v>0.1</v>
      </c>
      <c r="AB49" s="91">
        <v>0.03</v>
      </c>
      <c r="AC49" s="91">
        <v>0.3</v>
      </c>
      <c r="AD49" s="40"/>
      <c r="AE49" s="40"/>
      <c r="AF49" s="40"/>
      <c r="AG49" s="1"/>
      <c r="AH49" s="1"/>
    </row>
    <row r="50" spans="11:34" ht="24.95" customHeight="1" x14ac:dyDescent="0.25"/>
    <row r="51" spans="11:34" ht="24.95" customHeight="1" x14ac:dyDescent="0.25"/>
    <row r="52" spans="11:34" ht="24.95" customHeight="1" x14ac:dyDescent="0.25"/>
    <row r="53" spans="11:34" ht="24.95" customHeight="1" x14ac:dyDescent="0.25"/>
    <row r="54" spans="11:34" ht="15" customHeight="1" x14ac:dyDescent="0.25"/>
    <row r="55" spans="11:34" ht="15" customHeight="1" x14ac:dyDescent="0.25"/>
    <row r="56" spans="11:34" ht="15" customHeight="1" x14ac:dyDescent="0.25"/>
    <row r="57" spans="11:34" ht="15" customHeight="1" x14ac:dyDescent="0.25"/>
    <row r="58" spans="11:34" ht="45" customHeight="1" x14ac:dyDescent="0.25"/>
    <row r="59" spans="11:34" ht="45" customHeight="1" x14ac:dyDescent="0.25"/>
    <row r="60" spans="11:34" ht="45" customHeight="1" x14ac:dyDescent="0.25"/>
    <row r="61" spans="11:34" ht="45" customHeight="1" x14ac:dyDescent="0.25"/>
    <row r="62" spans="11:34" ht="45" customHeight="1" x14ac:dyDescent="0.25"/>
    <row r="63" spans="11:34" ht="45" customHeight="1" x14ac:dyDescent="0.25"/>
  </sheetData>
  <sortState xmlns:xlrd2="http://schemas.microsoft.com/office/spreadsheetml/2017/richdata2" ref="A3:AH27">
    <sortCondition ref="F3:F27"/>
  </sortState>
  <mergeCells count="5">
    <mergeCell ref="S35:T35"/>
    <mergeCell ref="S36:T36"/>
    <mergeCell ref="S39:T39"/>
    <mergeCell ref="S37:T37"/>
    <mergeCell ref="S40:T40"/>
  </mergeCells>
  <phoneticPr fontId="28" type="noConversion"/>
  <conditionalFormatting sqref="A3">
    <cfRule type="expression" dxfId="193" priority="1094">
      <formula>F3:F16="MAINTAIN - SC"</formula>
    </cfRule>
    <cfRule type="expression" dxfId="192" priority="1093">
      <formula>F3:F16="ENHANCE - COMP"</formula>
    </cfRule>
    <cfRule type="expression" dxfId="191" priority="1092">
      <formula>F3:F16="NEW - COMP"</formula>
    </cfRule>
    <cfRule type="expression" dxfId="190" priority="1091">
      <formula>F3:F16=" "</formula>
    </cfRule>
    <cfRule type="expression" dxfId="189" priority="1090">
      <formula>F3:F16="WITHDRAWN"</formula>
    </cfRule>
    <cfRule type="expression" dxfId="188" priority="1089">
      <formula>E3:E35="MAINTAIN - SC"</formula>
    </cfRule>
    <cfRule type="expression" dxfId="187" priority="1088">
      <formula>E3:E35="ENHANCE - COMP"</formula>
    </cfRule>
    <cfRule type="expression" dxfId="186" priority="1087">
      <formula>E3:E35="NEW - COMP"</formula>
    </cfRule>
    <cfRule type="expression" dxfId="185" priority="1086">
      <formula>E3:E35="WITHDRAWN"</formula>
    </cfRule>
  </conditionalFormatting>
  <conditionalFormatting sqref="A4">
    <cfRule type="expression" dxfId="184" priority="1098">
      <formula>E4:E53="MAINTAIN - SC"</formula>
    </cfRule>
    <cfRule type="expression" dxfId="183" priority="1097">
      <formula>E4:E53="ENHANCE - COMP"</formula>
    </cfRule>
    <cfRule type="expression" dxfId="182" priority="1096">
      <formula>E4:E53="NEW - COMP"</formula>
    </cfRule>
    <cfRule type="expression" dxfId="181" priority="1095">
      <formula>E4:E53="WITHDRAWN"</formula>
    </cfRule>
  </conditionalFormatting>
  <conditionalFormatting sqref="A5 A13">
    <cfRule type="expression" dxfId="180" priority="791">
      <formula>F5:F19="WITHDRAWN"</formula>
    </cfRule>
    <cfRule type="expression" dxfId="179" priority="792">
      <formula>F5:F19=" "</formula>
    </cfRule>
    <cfRule type="expression" dxfId="178" priority="793">
      <formula>F5:F19="NEW - COMP"</formula>
    </cfRule>
    <cfRule type="expression" dxfId="177" priority="794">
      <formula>F5:F19="ENHANCE - COMP"</formula>
    </cfRule>
    <cfRule type="expression" dxfId="176" priority="795">
      <formula>F5:F19="MAINTAIN - SC"</formula>
    </cfRule>
  </conditionalFormatting>
  <conditionalFormatting sqref="A5:A11 A20:A22">
    <cfRule type="expression" dxfId="175" priority="1013">
      <formula>E5:E38="NEW - COMP"</formula>
    </cfRule>
    <cfRule type="expression" dxfId="174" priority="1012">
      <formula>E5:E38="WITHDRAWN"</formula>
    </cfRule>
    <cfRule type="expression" dxfId="173" priority="1015">
      <formula>E5:E38="MAINTAIN - SC"</formula>
    </cfRule>
    <cfRule type="expression" dxfId="172" priority="1014">
      <formula>E5:E38="ENHANCE - COMP"</formula>
    </cfRule>
  </conditionalFormatting>
  <conditionalFormatting sqref="A6:A9">
    <cfRule type="expression" dxfId="171" priority="943">
      <formula>F6:F19="WITHDRAWN"</formula>
    </cfRule>
    <cfRule type="expression" dxfId="170" priority="944">
      <formula>F6:F19=" "</formula>
    </cfRule>
    <cfRule type="expression" dxfId="169" priority="945">
      <formula>F6:F19="NEW - COMP"</formula>
    </cfRule>
    <cfRule type="expression" dxfId="168" priority="946">
      <formula>F6:F19="ENHANCE - COMP"</formula>
    </cfRule>
    <cfRule type="expression" dxfId="167" priority="947">
      <formula>F6:F19="MAINTAIN - SC"</formula>
    </cfRule>
  </conditionalFormatting>
  <conditionalFormatting sqref="A10">
    <cfRule type="expression" dxfId="166" priority="838">
      <formula>F10:F22="ENHANCE - COMP"</formula>
    </cfRule>
    <cfRule type="expression" dxfId="165" priority="839">
      <formula>F10:F22="MAINTAIN - SC"</formula>
    </cfRule>
    <cfRule type="expression" dxfId="164" priority="835">
      <formula>F10:F22="WITHDRAWN"</formula>
    </cfRule>
    <cfRule type="expression" dxfId="163" priority="836">
      <formula>F10:F22=" "</formula>
    </cfRule>
    <cfRule type="expression" dxfId="162" priority="837">
      <formula>F10:F22="NEW - COMP"</formula>
    </cfRule>
  </conditionalFormatting>
  <conditionalFormatting sqref="A11">
    <cfRule type="expression" dxfId="161" priority="1025">
      <formula>F11:F27="WITHDRAWN"</formula>
    </cfRule>
    <cfRule type="expression" dxfId="160" priority="1026">
      <formula>F11:F27=" "</formula>
    </cfRule>
    <cfRule type="expression" dxfId="159" priority="1027">
      <formula>F11:F27="NEW - COMP"</formula>
    </cfRule>
    <cfRule type="expression" dxfId="158" priority="1028">
      <formula>F11:F27="ENHANCE - COMP"</formula>
    </cfRule>
    <cfRule type="expression" dxfId="157" priority="1029">
      <formula>F11:F27="MAINTAIN - SC"</formula>
    </cfRule>
  </conditionalFormatting>
  <conditionalFormatting sqref="A12">
    <cfRule type="expression" dxfId="156" priority="621">
      <formula>E34:E60="WITHDRAWN"</formula>
    </cfRule>
    <cfRule type="expression" dxfId="155" priority="622">
      <formula>E34:E60="NEW - COMP"</formula>
    </cfRule>
    <cfRule type="expression" dxfId="154" priority="623">
      <formula>E34:E60="ENHANCE - COMP"</formula>
    </cfRule>
    <cfRule type="expression" dxfId="153" priority="624">
      <formula>E34:E60="MAINTAIN - SC"</formula>
    </cfRule>
  </conditionalFormatting>
  <conditionalFormatting sqref="A13:A19 A26:A29">
    <cfRule type="expression" dxfId="152" priority="989">
      <formula>E13:E45="MAINTAIN - SC"</formula>
    </cfRule>
    <cfRule type="expression" dxfId="151" priority="987">
      <formula>E13:E45="NEW - COMP"</formula>
    </cfRule>
    <cfRule type="expression" dxfId="150" priority="986">
      <formula>E13:E45="WITHDRAWN"</formula>
    </cfRule>
    <cfRule type="expression" dxfId="149" priority="988">
      <formula>E13:E45="ENHANCE - COMP"</formula>
    </cfRule>
  </conditionalFormatting>
  <conditionalFormatting sqref="A14:A16">
    <cfRule type="expression" dxfId="148" priority="1034">
      <formula>F15:F48="WITHDRAWN"</formula>
    </cfRule>
    <cfRule type="expression" dxfId="147" priority="1035">
      <formula>F15:F48=" "</formula>
    </cfRule>
    <cfRule type="expression" dxfId="146" priority="1036">
      <formula>F15:F48="NEW - COMP"</formula>
    </cfRule>
    <cfRule type="expression" dxfId="145" priority="1037">
      <formula>F15:F48="ENHANCE - COMP"</formula>
    </cfRule>
    <cfRule type="expression" dxfId="144" priority="1038">
      <formula>F15:F48="MAINTAIN - SC"</formula>
    </cfRule>
  </conditionalFormatting>
  <conditionalFormatting sqref="A23:A24">
    <cfRule type="expression" dxfId="143" priority="1104">
      <formula>F5:F17=" "</formula>
    </cfRule>
    <cfRule type="expression" dxfId="142" priority="1103">
      <formula>F5:F17="WITHDRAWN"</formula>
    </cfRule>
    <cfRule type="expression" dxfId="141" priority="1101">
      <formula>E5:E36="ENHANCE - COMP"</formula>
    </cfRule>
    <cfRule type="expression" dxfId="140" priority="1100">
      <formula>E5:E36="NEW - COMP"</formula>
    </cfRule>
    <cfRule type="expression" dxfId="139" priority="1107">
      <formula>F5:F17="MAINTAIN - SC"</formula>
    </cfRule>
    <cfRule type="expression" dxfId="138" priority="1099">
      <formula>E5:E36="WITHDRAWN"</formula>
    </cfRule>
    <cfRule type="expression" dxfId="137" priority="1102">
      <formula>E5:E36="MAINTAIN - SC"</formula>
    </cfRule>
    <cfRule type="expression" dxfId="136" priority="1105">
      <formula>F5:F17="NEW - COMP"</formula>
    </cfRule>
    <cfRule type="expression" dxfId="135" priority="1106">
      <formula>F5:F17="ENHANCE - COMP"</formula>
    </cfRule>
  </conditionalFormatting>
  <conditionalFormatting sqref="A25">
    <cfRule type="expression" dxfId="134" priority="1054">
      <formula>E25:E56="ENHANCE - COMP"</formula>
    </cfRule>
    <cfRule type="expression" dxfId="133" priority="1055">
      <formula>E25:E56="MAINTAIN - SC"</formula>
    </cfRule>
    <cfRule type="expression" dxfId="132" priority="1052">
      <formula>E25:E56="WITHDRAWN"</formula>
    </cfRule>
    <cfRule type="expression" dxfId="131" priority="1053">
      <formula>E25:E56="NEW - COMP"</formula>
    </cfRule>
  </conditionalFormatting>
  <conditionalFormatting sqref="A30">
    <cfRule type="expression" dxfId="130" priority="632">
      <formula>E34:E60="MAINTAIN - SC"</formula>
    </cfRule>
    <cfRule type="expression" dxfId="129" priority="631">
      <formula>E34:E60="ENHANCE - COMP"</formula>
    </cfRule>
    <cfRule type="expression" dxfId="128" priority="629">
      <formula>E34:E60="WITHDRAWN"</formula>
    </cfRule>
    <cfRule type="expression" dxfId="127" priority="630">
      <formula>E34:E60="NEW - COMP"</formula>
    </cfRule>
  </conditionalFormatting>
  <conditionalFormatting sqref="A31">
    <cfRule type="expression" dxfId="126" priority="628">
      <formula>E34:E60="MAINTAIN - SC"</formula>
    </cfRule>
    <cfRule type="expression" dxfId="125" priority="627">
      <formula>E34:E60="ENHANCE - COMP"</formula>
    </cfRule>
    <cfRule type="expression" dxfId="124" priority="626">
      <formula>E34:E60="NEW - COMP"</formula>
    </cfRule>
    <cfRule type="expression" dxfId="123" priority="625">
      <formula>E34:E60="WITHDRAWN"</formula>
    </cfRule>
  </conditionalFormatting>
  <conditionalFormatting sqref="A32">
    <cfRule type="expression" dxfId="122" priority="617">
      <formula>E34:E60="WITHDRAWN"</formula>
    </cfRule>
    <cfRule type="expression" dxfId="121" priority="620">
      <formula>E34:E60="MAINTAIN - SC"</formula>
    </cfRule>
    <cfRule type="expression" dxfId="120" priority="618">
      <formula>E34:E60="NEW - COMP"</formula>
    </cfRule>
    <cfRule type="expression" dxfId="119" priority="619">
      <formula>E34:E60="ENHANCE - COMP"</formula>
    </cfRule>
  </conditionalFormatting>
  <conditionalFormatting sqref="A33">
    <cfRule type="expression" dxfId="118" priority="614">
      <formula>E34:E60="NEW - COMP"</formula>
    </cfRule>
    <cfRule type="expression" dxfId="117" priority="616">
      <formula>E34:E60="MAINTAIN - SC"</formula>
    </cfRule>
    <cfRule type="expression" dxfId="116" priority="615">
      <formula>E34:E60="ENHANCE - COMP"</formula>
    </cfRule>
    <cfRule type="expression" dxfId="115" priority="613">
      <formula>E34:E60="WITHDRAWN"</formula>
    </cfRule>
  </conditionalFormatting>
  <printOptions headings="1"/>
  <pageMargins left="0.7" right="0.7" top="0.75" bottom="0.75" header="0.3" footer="0.3"/>
  <pageSetup scale="11" fitToHeight="0" orientation="landscape" r:id="rId1"/>
  <rowBreaks count="1" manualBreakCount="1">
    <brk id="44" max="16383" man="1"/>
  </rowBreaks>
  <colBreaks count="1" manualBreakCount="1">
    <brk id="11" max="1048575" man="1"/>
  </colBreaks>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7ECA4785-298D-48E7-BE48-C87839C24F3E}">
            <xm:f>'UASI 25 WORKSHEET'!#REF!="MAINTAIN - SC"</xm:f>
            <x14:dxf>
              <fill>
                <patternFill>
                  <bgColor theme="9" tint="0.39994506668294322"/>
                </patternFill>
              </fill>
            </x14:dxf>
          </x14:cfRule>
          <x14:cfRule type="expression" priority="3" id="{8A9FFA1C-EB77-436C-BC6F-8CDB8071E6A4}">
            <xm:f>'UASI 25 WORKSHEET'!#REF!="ENHANCE - COMP"</xm:f>
            <x14:dxf>
              <fill>
                <patternFill>
                  <bgColor rgb="FF0000FF"/>
                </patternFill>
              </fill>
            </x14:dxf>
          </x14:cfRule>
          <x14:cfRule type="expression" priority="2" id="{8FFE6044-4CE6-4721-8FDE-1D9170EF6151}">
            <xm:f>'UASI 25 WORKSHEET'!#REF!="NEW - COMP"</xm:f>
            <x14:dxf>
              <fill>
                <patternFill>
                  <bgColor theme="5" tint="0.79998168889431442"/>
                </patternFill>
              </fill>
            </x14:dxf>
          </x14:cfRule>
          <x14:cfRule type="expression" priority="1" id="{8CBD7D0F-3A86-4365-8D2D-5A6C57866C1E}">
            <xm:f>'UASI 25 WORKSHEET'!#REF!="WITHDRAWN"</xm:f>
            <x14:dxf>
              <fill>
                <patternFill patternType="solid">
                  <bgColor theme="1"/>
                </patternFill>
              </fill>
            </x14:dxf>
          </x14:cfRule>
          <xm:sqref>B3:B30 B32:B33</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1795E-492F-46AC-B31D-B4C87687F4BE}">
  <sheetPr>
    <pageSetUpPr fitToPage="1"/>
  </sheetPr>
  <dimension ref="A1:AC66"/>
  <sheetViews>
    <sheetView tabSelected="1" zoomScale="70" zoomScaleNormal="70" workbookViewId="0">
      <pane xSplit="7" ySplit="2" topLeftCell="H3" activePane="bottomRight" state="frozen"/>
      <selection pane="topRight" activeCell="H1" sqref="H1"/>
      <selection pane="bottomLeft" activeCell="A3" sqref="A3"/>
      <selection pane="bottomRight" activeCell="G57" sqref="G57"/>
    </sheetView>
  </sheetViews>
  <sheetFormatPr defaultColWidth="9.140625" defaultRowHeight="15" x14ac:dyDescent="0.25"/>
  <cols>
    <col min="1" max="1" width="17.140625" customWidth="1"/>
    <col min="2" max="2" width="17.7109375" bestFit="1" customWidth="1"/>
    <col min="3" max="4" width="5.85546875" customWidth="1"/>
    <col min="5" max="5" width="16.28515625" customWidth="1"/>
    <col min="6" max="6" width="35.28515625" customWidth="1"/>
    <col min="7" max="7" width="54.5703125" customWidth="1"/>
    <col min="8" max="8" width="40.7109375" customWidth="1"/>
    <col min="9" max="10" width="54.140625" customWidth="1"/>
    <col min="11" max="11" width="38" customWidth="1"/>
    <col min="12" max="12" width="31.42578125" customWidth="1"/>
    <col min="13" max="13" width="43.28515625" customWidth="1"/>
    <col min="14" max="14" width="32.85546875" customWidth="1"/>
    <col min="15" max="15" width="35.5703125" customWidth="1"/>
    <col min="16" max="17" width="20.7109375" customWidth="1"/>
    <col min="18" max="18" width="33.140625" customWidth="1"/>
    <col min="19" max="19" width="43.7109375" customWidth="1"/>
    <col min="20" max="20" width="52" customWidth="1"/>
    <col min="21" max="21" width="26.7109375" customWidth="1"/>
    <col min="22" max="22" width="56.5703125" customWidth="1"/>
    <col min="23" max="23" width="30.42578125" customWidth="1"/>
    <col min="24" max="24" width="42.42578125" customWidth="1"/>
    <col min="25" max="27" width="18.140625" hidden="1" customWidth="1"/>
    <col min="28" max="28" width="20" hidden="1" customWidth="1"/>
    <col min="29" max="29" width="47.85546875" customWidth="1"/>
    <col min="30" max="30" width="14.5703125" customWidth="1"/>
    <col min="31" max="31" width="15.85546875" customWidth="1"/>
  </cols>
  <sheetData>
    <row r="1" spans="1:29" ht="15.75" thickBot="1" x14ac:dyDescent="0.3">
      <c r="F1" s="357" t="s">
        <v>1423</v>
      </c>
      <c r="H1" s="337"/>
      <c r="J1" s="292"/>
    </row>
    <row r="2" spans="1:29" ht="93" customHeight="1" thickBot="1" x14ac:dyDescent="0.3">
      <c r="A2" s="305" t="s">
        <v>1424</v>
      </c>
      <c r="B2" s="306" t="s">
        <v>1425</v>
      </c>
      <c r="C2" s="307" t="s">
        <v>1280</v>
      </c>
      <c r="D2" s="308" t="s">
        <v>1281</v>
      </c>
      <c r="E2" s="334" t="s">
        <v>1282</v>
      </c>
      <c r="F2" s="335" t="s">
        <v>12</v>
      </c>
      <c r="G2" s="335" t="s">
        <v>1288</v>
      </c>
      <c r="H2" s="335" t="s">
        <v>1289</v>
      </c>
      <c r="I2" s="335" t="s">
        <v>1290</v>
      </c>
      <c r="J2" s="453" t="s">
        <v>1291</v>
      </c>
      <c r="K2" s="341" t="s">
        <v>1292</v>
      </c>
      <c r="L2" s="339" t="s">
        <v>1293</v>
      </c>
      <c r="M2" s="341" t="s">
        <v>1294</v>
      </c>
      <c r="N2" s="343" t="s">
        <v>1295</v>
      </c>
      <c r="O2" s="335" t="s">
        <v>1296</v>
      </c>
      <c r="P2" s="336" t="s">
        <v>1297</v>
      </c>
      <c r="Q2" s="352" t="s">
        <v>1426</v>
      </c>
      <c r="R2" s="354" t="s">
        <v>1299</v>
      </c>
      <c r="S2" s="355" t="s">
        <v>1300</v>
      </c>
      <c r="T2" s="355" t="s">
        <v>1427</v>
      </c>
      <c r="U2" s="355" t="s">
        <v>1302</v>
      </c>
      <c r="V2" s="355" t="s">
        <v>1303</v>
      </c>
      <c r="W2" s="355" t="s">
        <v>1304</v>
      </c>
      <c r="X2" s="356" t="s">
        <v>1305</v>
      </c>
      <c r="Y2" s="353" t="s">
        <v>1306</v>
      </c>
      <c r="Z2" s="309" t="s">
        <v>1307</v>
      </c>
      <c r="AA2" s="309" t="s">
        <v>1308</v>
      </c>
      <c r="AB2" s="310" t="s">
        <v>1309</v>
      </c>
      <c r="AC2" s="311" t="s">
        <v>1310</v>
      </c>
    </row>
    <row r="3" spans="1:29" ht="45" customHeight="1" x14ac:dyDescent="0.25">
      <c r="A3" s="289">
        <v>0</v>
      </c>
      <c r="B3" s="375" t="s">
        <v>1345</v>
      </c>
      <c r="C3" s="535"/>
      <c r="D3" s="536"/>
      <c r="E3" s="537">
        <v>499078</v>
      </c>
      <c r="F3" s="537" t="s">
        <v>273</v>
      </c>
      <c r="G3" s="537" t="s">
        <v>271</v>
      </c>
      <c r="H3" s="537" t="s">
        <v>287</v>
      </c>
      <c r="I3" s="537" t="s">
        <v>1314</v>
      </c>
      <c r="J3" s="538" t="s">
        <v>1321</v>
      </c>
      <c r="K3" s="539">
        <v>85381</v>
      </c>
      <c r="L3" s="540">
        <f>Table13[[#This Row],[$ Increase from FY24]]/Table13[[#This Row],[Requested Amount FFY25]]</f>
        <v>2.4393421028726096E-2</v>
      </c>
      <c r="M3" s="541">
        <f>Table13[[#This Row],[Requested Amount FFY25]]-Table13[[#This Row],[Requested Amount FY24]]</f>
        <v>2134.8099999999977</v>
      </c>
      <c r="N3" s="541">
        <v>87515.81</v>
      </c>
      <c r="O3" s="542"/>
      <c r="P3" s="543">
        <f>Table13[[#This Row],[Adjustment(s) - Enter NEGATIVE adjustments with minus sign]]+Table13[[#This Row],[Requested Amount FFY25]]</f>
        <v>87515.81</v>
      </c>
      <c r="Q3" s="544" t="s">
        <v>213</v>
      </c>
      <c r="R3" s="545"/>
      <c r="S3" s="543" t="str">
        <f>IF(Table13[[#This Row],[National/State Priority Area]] = "Enhancing the Protection of Soft Targets/Crowded Places", Table13[[#This Row],[Final Amount]],"")</f>
        <v/>
      </c>
      <c r="T3" s="546" t="str">
        <f>IF(Table13[[#This Row],[National/State Priority Area]]="Enhancing Information Sharing and Intelligence Sharing and Analysis and cooperation with federal agencies including DHS",Table13[[#This Row],[Final Amount]],"")</f>
        <v/>
      </c>
      <c r="U3" s="547" t="str">
        <f>IF(Table13[[#This Row],[National/State Priority Area]] = "Enhancing Cyber Security",Table13[[#This Row],[Final Amount]],"")</f>
        <v/>
      </c>
      <c r="V3" s="548" t="str">
        <f>IF(Table13[[#This Row],[National/State Priority Area]] = "Supporting Border Crisis Response and Enforcement",Table13[[#This Row],[Final Amount]],"")</f>
        <v/>
      </c>
      <c r="W3" s="539" t="str">
        <f>IF(Table13[[#This Row],[National/State Priority Area]] = "Enhancing Election Security",Table13[[#This Row],[Final Amount]],"")</f>
        <v/>
      </c>
      <c r="X3" s="539">
        <f t="shared" ref="X3:X42" si="0">SUM(S3:W3)</f>
        <v>0</v>
      </c>
      <c r="Y3" s="359">
        <v>0</v>
      </c>
      <c r="Z3" s="360">
        <v>0</v>
      </c>
      <c r="AA3" s="360">
        <v>0</v>
      </c>
      <c r="AB3" s="361">
        <f>SUM(Y3:Z3)</f>
        <v>0</v>
      </c>
      <c r="AC3" s="362"/>
    </row>
    <row r="4" spans="1:29" ht="45" customHeight="1" x14ac:dyDescent="0.25">
      <c r="A4" s="289">
        <v>0</v>
      </c>
      <c r="B4" s="375" t="s">
        <v>1348</v>
      </c>
      <c r="C4" s="535"/>
      <c r="D4" s="536"/>
      <c r="E4" s="537">
        <v>499817</v>
      </c>
      <c r="F4" s="537" t="s">
        <v>273</v>
      </c>
      <c r="G4" s="537" t="s">
        <v>1428</v>
      </c>
      <c r="H4" s="537" t="s">
        <v>316</v>
      </c>
      <c r="I4" s="537" t="s">
        <v>1314</v>
      </c>
      <c r="J4" s="538" t="s">
        <v>1321</v>
      </c>
      <c r="K4" s="539">
        <v>122058</v>
      </c>
      <c r="L4" s="540">
        <f>Table13[[#This Row],[$ Increase from FY24]]/Table13[[#This Row],[Requested Amount FFY25]]</f>
        <v>1.6689008906820017E-2</v>
      </c>
      <c r="M4" s="541">
        <f>Table13[[#This Row],[Requested Amount FFY25]]-Table13[[#This Row],[Requested Amount FY24]]</f>
        <v>2071.6000000000058</v>
      </c>
      <c r="N4" s="541">
        <v>124129.60000000001</v>
      </c>
      <c r="O4" s="542"/>
      <c r="P4" s="543">
        <f>Table13[[#This Row],[Adjustment(s) - Enter NEGATIVE adjustments with minus sign]]+Table13[[#This Row],[Requested Amount FFY25]]</f>
        <v>124129.60000000001</v>
      </c>
      <c r="Q4" s="544" t="s">
        <v>213</v>
      </c>
      <c r="R4" s="545"/>
      <c r="S4" s="543" t="str">
        <f>IF(Table13[[#This Row],[National/State Priority Area]] = "Enhancing the Protection of Soft Targets/Crowded Places", Table13[[#This Row],[Final Amount]],"")</f>
        <v/>
      </c>
      <c r="T4" s="546" t="str">
        <f>IF(Table13[[#This Row],[National/State Priority Area]]="Enhancing Information Sharing and Intelligence Sharing and Analysis and cooperation with federal agencies including DHS",Table13[[#This Row],[Final Amount]],"")</f>
        <v/>
      </c>
      <c r="U4" s="547" t="str">
        <f>IF(Table13[[#This Row],[National/State Priority Area]] = "Enhancing Cyber Security",Table13[[#This Row],[Final Amount]],"")</f>
        <v/>
      </c>
      <c r="V4" s="548" t="str">
        <f>IF(Table13[[#This Row],[National/State Priority Area]] = "Supporting Border Crisis Response and Enforcement",Table13[[#This Row],[Final Amount]],"")</f>
        <v/>
      </c>
      <c r="W4" s="539" t="str">
        <f>IF(Table13[[#This Row],[National/State Priority Area]] = "Enhancing Election Security",Table13[[#This Row],[Final Amount]],"")</f>
        <v/>
      </c>
      <c r="X4" s="539">
        <f t="shared" si="0"/>
        <v>0</v>
      </c>
      <c r="Y4" s="325">
        <v>0</v>
      </c>
      <c r="Z4" s="98">
        <v>0</v>
      </c>
      <c r="AA4" s="98">
        <v>0</v>
      </c>
      <c r="AB4" s="99">
        <f>SUM(Y4:Z4)</f>
        <v>0</v>
      </c>
      <c r="AC4" s="532"/>
    </row>
    <row r="5" spans="1:29" ht="45" customHeight="1" x14ac:dyDescent="0.25">
      <c r="A5" s="289">
        <v>0</v>
      </c>
      <c r="B5" s="375" t="s">
        <v>1320</v>
      </c>
      <c r="C5" s="535"/>
      <c r="D5" s="536"/>
      <c r="E5" s="537">
        <v>500470</v>
      </c>
      <c r="F5" s="537" t="s">
        <v>303</v>
      </c>
      <c r="G5" s="537" t="s">
        <v>1429</v>
      </c>
      <c r="H5" s="537" t="s">
        <v>316</v>
      </c>
      <c r="I5" s="537" t="s">
        <v>1314</v>
      </c>
      <c r="J5" s="538" t="s">
        <v>1321</v>
      </c>
      <c r="K5" s="539">
        <v>271092</v>
      </c>
      <c r="L5" s="540">
        <f>Table13[[#This Row],[$ Increase from FY24]]/Table13[[#This Row],[Requested Amount FFY25]]</f>
        <v>8.0929947335494565E-2</v>
      </c>
      <c r="M5" s="541">
        <f>Table13[[#This Row],[Requested Amount FFY25]]-Table13[[#This Row],[Requested Amount FY24]]</f>
        <v>23871.369999999995</v>
      </c>
      <c r="N5" s="541">
        <v>294963.37</v>
      </c>
      <c r="O5" s="542"/>
      <c r="P5" s="543">
        <f>Table13[[#This Row],[Adjustment(s) - Enter NEGATIVE adjustments with minus sign]]+Table13[[#This Row],[Requested Amount FFY25]]</f>
        <v>294963.37</v>
      </c>
      <c r="Q5" s="544" t="s">
        <v>213</v>
      </c>
      <c r="R5" s="545"/>
      <c r="S5" s="543" t="str">
        <f>IF(Table13[[#This Row],[National/State Priority Area]] = "Enhancing the Protection of Soft Targets/Crowded Places", Table13[[#This Row],[Final Amount]],"")</f>
        <v/>
      </c>
      <c r="T5" s="546" t="str">
        <f>IF(Table13[[#This Row],[National/State Priority Area]]="Enhancing Information Sharing and Intelligence Sharing and Analysis and cooperation with federal agencies including DHS",Table13[[#This Row],[Final Amount]],"")</f>
        <v/>
      </c>
      <c r="U5" s="547" t="str">
        <f>IF(Table13[[#This Row],[National/State Priority Area]] = "Enhancing Cyber Security",Table13[[#This Row],[Final Amount]],"")</f>
        <v/>
      </c>
      <c r="V5" s="548" t="str">
        <f>IF(Table13[[#This Row],[National/State Priority Area]] = "Supporting Border Crisis Response and Enforcement",Table13[[#This Row],[Final Amount]],"")</f>
        <v/>
      </c>
      <c r="W5" s="539" t="str">
        <f>IF(Table13[[#This Row],[National/State Priority Area]] = "Enhancing Election Security",Table13[[#This Row],[Final Amount]],"")</f>
        <v/>
      </c>
      <c r="X5" s="539">
        <f t="shared" si="0"/>
        <v>0</v>
      </c>
      <c r="Y5" s="325">
        <v>0</v>
      </c>
      <c r="Z5" s="98">
        <v>0</v>
      </c>
      <c r="AA5" s="98">
        <v>0</v>
      </c>
      <c r="AB5" s="99">
        <f>SUM(Y5:Z5)</f>
        <v>0</v>
      </c>
      <c r="AC5" s="532"/>
    </row>
    <row r="6" spans="1:29" ht="60.75" customHeight="1" x14ac:dyDescent="0.25">
      <c r="A6" s="289">
        <v>0</v>
      </c>
      <c r="B6" s="375" t="s">
        <v>1326</v>
      </c>
      <c r="C6" s="549"/>
      <c r="D6" s="550"/>
      <c r="E6" s="537">
        <v>505920</v>
      </c>
      <c r="F6" s="537" t="s">
        <v>1430</v>
      </c>
      <c r="G6" s="537" t="s">
        <v>1431</v>
      </c>
      <c r="H6" s="537" t="s">
        <v>1432</v>
      </c>
      <c r="I6" s="537" t="s">
        <v>1304</v>
      </c>
      <c r="J6" s="538" t="s">
        <v>1321</v>
      </c>
      <c r="K6" s="539"/>
      <c r="L6" s="540"/>
      <c r="M6" s="541">
        <f>Table13[[#This Row],[Requested Amount FFY25]]-Table13[[#This Row],[Requested Amount FY24]]</f>
        <v>332000</v>
      </c>
      <c r="N6" s="541">
        <v>332000</v>
      </c>
      <c r="O6" s="542">
        <v>-62000</v>
      </c>
      <c r="P6" s="543">
        <f>Table13[[#This Row],[Adjustment(s) - Enter NEGATIVE adjustments with minus sign]]+Table13[[#This Row],[Requested Amount FFY25]]</f>
        <v>270000</v>
      </c>
      <c r="Q6" s="544" t="s">
        <v>213</v>
      </c>
      <c r="R6" s="545"/>
      <c r="S6" s="543" t="str">
        <f>IF(Table13[[#This Row],[National/State Priority Area]] = "Enhancing the Protection of Soft Targets/Crowded Places", Table13[[#This Row],[Final Amount]],"")</f>
        <v/>
      </c>
      <c r="T6" s="546" t="str">
        <f>IF(Table13[[#This Row],[National/State Priority Area]]="Enhancing Information Sharing and Intelligence Sharing and Analysis and cooperation with federal agencies including DHS",Table13[[#This Row],[Final Amount]],"")</f>
        <v/>
      </c>
      <c r="U6" s="547" t="str">
        <f>IF(Table13[[#This Row],[National/State Priority Area]] = "Enhancing Cyber Security",Table13[[#This Row],[Final Amount]],"")</f>
        <v/>
      </c>
      <c r="V6" s="548" t="str">
        <f>IF(Table13[[#This Row],[National/State Priority Area]] = "Supporting Border Crisis Response and Enforcement",Table13[[#This Row],[Final Amount]],"")</f>
        <v/>
      </c>
      <c r="W6" s="539">
        <f>IF(Table13[[#This Row],[National/State Priority Area]] = "Enhancing Election Security",Table13[[#This Row],[Final Amount]],"")</f>
        <v>270000</v>
      </c>
      <c r="X6" s="539">
        <f t="shared" si="0"/>
        <v>270000</v>
      </c>
      <c r="Y6" s="326">
        <v>0</v>
      </c>
      <c r="Z6" s="296">
        <v>0</v>
      </c>
      <c r="AA6" s="296">
        <v>0</v>
      </c>
      <c r="AB6" s="297">
        <f>SUM(Y6:Z6)</f>
        <v>0</v>
      </c>
      <c r="AC6" s="301"/>
    </row>
    <row r="7" spans="1:29" ht="45" customHeight="1" x14ac:dyDescent="0.25">
      <c r="A7" s="289">
        <v>0</v>
      </c>
      <c r="B7" s="289" t="s">
        <v>1374</v>
      </c>
      <c r="C7" s="551"/>
      <c r="D7" s="552"/>
      <c r="E7" s="537">
        <v>500847</v>
      </c>
      <c r="F7" s="537" t="s">
        <v>1430</v>
      </c>
      <c r="G7" s="537" t="s">
        <v>1433</v>
      </c>
      <c r="H7" s="537" t="s">
        <v>441</v>
      </c>
      <c r="I7" s="537" t="s">
        <v>1314</v>
      </c>
      <c r="J7" s="538" t="s">
        <v>1321</v>
      </c>
      <c r="K7" s="539">
        <v>48340</v>
      </c>
      <c r="L7" s="540">
        <f>Table13[[#This Row],[$ Increase from FY24]]/Table13[[#This Row],[Requested Amount FFY25]]</f>
        <v>-7.4222222222222217E-2</v>
      </c>
      <c r="M7" s="541">
        <f>Table13[[#This Row],[Requested Amount FFY25]]-Table13[[#This Row],[Requested Amount FY24]]</f>
        <v>-3340</v>
      </c>
      <c r="N7" s="541">
        <v>45000</v>
      </c>
      <c r="O7" s="542"/>
      <c r="P7" s="543">
        <f>Table13[[#This Row],[Adjustment(s) - Enter NEGATIVE adjustments with minus sign]]+Table13[[#This Row],[Requested Amount FFY25]]</f>
        <v>45000</v>
      </c>
      <c r="Q7" s="544" t="s">
        <v>213</v>
      </c>
      <c r="R7" s="545"/>
      <c r="S7" s="543" t="str">
        <f>IF(Table13[[#This Row],[National/State Priority Area]] = "Enhancing the Protection of Soft Targets/Crowded Places", Table13[[#This Row],[Final Amount]],"")</f>
        <v/>
      </c>
      <c r="T7" s="546" t="str">
        <f>IF(Table13[[#This Row],[National/State Priority Area]]="Enhancing Information Sharing and Intelligence Sharing and Analysis and cooperation with federal agencies including DHS",Table13[[#This Row],[Final Amount]],"")</f>
        <v/>
      </c>
      <c r="U7" s="547" t="str">
        <f>IF(Table13[[#This Row],[National/State Priority Area]] = "Enhancing Cyber Security",Table13[[#This Row],[Final Amount]],"")</f>
        <v/>
      </c>
      <c r="V7" s="548" t="str">
        <f>IF(Table13[[#This Row],[National/State Priority Area]] = "Supporting Border Crisis Response and Enforcement",Table13[[#This Row],[Final Amount]],"")</f>
        <v/>
      </c>
      <c r="W7" s="539" t="str">
        <f>IF(Table13[[#This Row],[National/State Priority Area]] = "Enhancing Election Security",Table13[[#This Row],[Final Amount]],"")</f>
        <v/>
      </c>
      <c r="X7" s="539">
        <f t="shared" si="0"/>
        <v>0</v>
      </c>
      <c r="Y7" s="333">
        <v>0</v>
      </c>
      <c r="Z7" s="313">
        <v>0</v>
      </c>
      <c r="AA7" s="313">
        <v>0</v>
      </c>
      <c r="AB7" s="298">
        <v>0</v>
      </c>
      <c r="AC7" s="314"/>
    </row>
    <row r="8" spans="1:29" ht="45" customHeight="1" x14ac:dyDescent="0.25">
      <c r="A8" s="289">
        <v>0</v>
      </c>
      <c r="B8" s="289" t="s">
        <v>1355</v>
      </c>
      <c r="C8" s="535"/>
      <c r="D8" s="536"/>
      <c r="E8" s="537">
        <v>505737</v>
      </c>
      <c r="F8" s="537" t="s">
        <v>1430</v>
      </c>
      <c r="G8" s="537" t="s">
        <v>1434</v>
      </c>
      <c r="H8" s="537" t="s">
        <v>1435</v>
      </c>
      <c r="I8" s="537" t="s">
        <v>1314</v>
      </c>
      <c r="J8" s="538" t="s">
        <v>1321</v>
      </c>
      <c r="K8" s="539">
        <v>25200</v>
      </c>
      <c r="L8" s="540">
        <f>Table13[[#This Row],[$ Increase from FY24]]/Table13[[#This Row],[Requested Amount FFY25]]</f>
        <v>0.16</v>
      </c>
      <c r="M8" s="541">
        <f>Table13[[#This Row],[Requested Amount FFY25]]-Table13[[#This Row],[Requested Amount FY24]]</f>
        <v>4800</v>
      </c>
      <c r="N8" s="541">
        <v>30000</v>
      </c>
      <c r="O8" s="542"/>
      <c r="P8" s="543">
        <f>Table13[[#This Row],[Adjustment(s) - Enter NEGATIVE adjustments with minus sign]]+Table13[[#This Row],[Requested Amount FFY25]]</f>
        <v>30000</v>
      </c>
      <c r="Q8" s="544" t="s">
        <v>213</v>
      </c>
      <c r="R8" s="545"/>
      <c r="S8" s="543" t="str">
        <f>IF(Table13[[#This Row],[National/State Priority Area]] = "Enhancing the Protection of Soft Targets/Crowded Places", Table13[[#This Row],[Final Amount]],"")</f>
        <v/>
      </c>
      <c r="T8" s="546" t="str">
        <f>IF(Table13[[#This Row],[National/State Priority Area]]="Enhancing Information Sharing and Intelligence Sharing and Analysis and cooperation with federal agencies including DHS",Table13[[#This Row],[Final Amount]],"")</f>
        <v/>
      </c>
      <c r="U8" s="547" t="str">
        <f>IF(Table13[[#This Row],[National/State Priority Area]] = "Enhancing Cyber Security",Table13[[#This Row],[Final Amount]],"")</f>
        <v/>
      </c>
      <c r="V8" s="548" t="str">
        <f>IF(Table13[[#This Row],[National/State Priority Area]] = "Supporting Border Crisis Response and Enforcement",Table13[[#This Row],[Final Amount]],"")</f>
        <v/>
      </c>
      <c r="W8" s="539" t="str">
        <f>IF(Table13[[#This Row],[National/State Priority Area]] = "Enhancing Election Security",Table13[[#This Row],[Final Amount]],"")</f>
        <v/>
      </c>
      <c r="X8" s="539">
        <f t="shared" si="0"/>
        <v>0</v>
      </c>
      <c r="Y8" s="325">
        <v>0</v>
      </c>
      <c r="Z8" s="98">
        <v>0</v>
      </c>
      <c r="AA8" s="98">
        <v>0</v>
      </c>
      <c r="AB8" s="99">
        <f>SUM(Y8:Z8)</f>
        <v>0</v>
      </c>
      <c r="AC8" s="532"/>
    </row>
    <row r="9" spans="1:29" ht="45" customHeight="1" x14ac:dyDescent="0.25">
      <c r="A9" s="289">
        <v>0</v>
      </c>
      <c r="B9" s="289" t="s">
        <v>1393</v>
      </c>
      <c r="C9" s="553"/>
      <c r="D9" s="554"/>
      <c r="E9" s="537">
        <v>505933</v>
      </c>
      <c r="F9" s="537" t="s">
        <v>698</v>
      </c>
      <c r="G9" s="537" t="s">
        <v>1436</v>
      </c>
      <c r="H9" s="537" t="s">
        <v>260</v>
      </c>
      <c r="I9" s="537" t="s">
        <v>1303</v>
      </c>
      <c r="J9" s="538" t="s">
        <v>1321</v>
      </c>
      <c r="K9" s="539"/>
      <c r="L9" s="540"/>
      <c r="M9" s="541">
        <f>Table13[[#This Row],[Requested Amount FFY25]]-Table13[[#This Row],[Requested Amount FY24]]</f>
        <v>869500</v>
      </c>
      <c r="N9" s="541">
        <v>869500</v>
      </c>
      <c r="O9" s="542">
        <v>26389.599999999999</v>
      </c>
      <c r="P9" s="543">
        <f>Table13[[#This Row],[Adjustment(s) - Enter NEGATIVE adjustments with minus sign]]+Table13[[#This Row],[Requested Amount FFY25]]</f>
        <v>895889.6</v>
      </c>
      <c r="Q9" s="544" t="s">
        <v>191</v>
      </c>
      <c r="R9" s="545"/>
      <c r="S9" s="543" t="str">
        <f>IF(Table13[[#This Row],[National/State Priority Area]] = "Enhancing the Protection of Soft Targets/Crowded Places", Table13[[#This Row],[Final Amount]],"")</f>
        <v/>
      </c>
      <c r="T9" s="546" t="str">
        <f>IF(Table13[[#This Row],[National/State Priority Area]]="Enhancing Information Sharing and Intelligence Sharing and Analysis and cooperation with federal agencies including DHS",Table13[[#This Row],[Final Amount]],"")</f>
        <v/>
      </c>
      <c r="U9" s="547" t="str">
        <f>IF(Table13[[#This Row],[National/State Priority Area]] = "Enhancing Cyber Security",Table13[[#This Row],[Final Amount]],"")</f>
        <v/>
      </c>
      <c r="V9" s="548">
        <f>IF(Table13[[#This Row],[National/State Priority Area]] = "Supporting Border Crisis Response and Enforcement",Table13[[#This Row],[Final Amount]],"")</f>
        <v>895889.6</v>
      </c>
      <c r="W9" s="539" t="str">
        <f>IF(Table13[[#This Row],[National/State Priority Area]] = "Enhancing Election Security",Table13[[#This Row],[Final Amount]],"")</f>
        <v/>
      </c>
      <c r="X9" s="539">
        <f t="shared" si="0"/>
        <v>895889.6</v>
      </c>
      <c r="Y9" s="328"/>
      <c r="Z9" s="303"/>
      <c r="AA9" s="303"/>
      <c r="AB9" s="299"/>
      <c r="AC9" s="304"/>
    </row>
    <row r="10" spans="1:29" ht="45" customHeight="1" x14ac:dyDescent="0.25">
      <c r="A10" s="289">
        <v>0</v>
      </c>
      <c r="B10" s="289" t="s">
        <v>1396</v>
      </c>
      <c r="C10" s="535"/>
      <c r="D10" s="536"/>
      <c r="E10" s="537">
        <v>499123</v>
      </c>
      <c r="F10" s="537" t="s">
        <v>698</v>
      </c>
      <c r="G10" s="537" t="s">
        <v>1437</v>
      </c>
      <c r="H10" s="537" t="s">
        <v>441</v>
      </c>
      <c r="I10" s="537" t="s">
        <v>1300</v>
      </c>
      <c r="J10" s="538" t="s">
        <v>1321</v>
      </c>
      <c r="K10" s="539">
        <v>91800</v>
      </c>
      <c r="L10" s="540">
        <f>Table13[[#This Row],[$ Increase from FY24]]/Table13[[#This Row],[Requested Amount FFY25]]</f>
        <v>0.20381613183000868</v>
      </c>
      <c r="M10" s="541">
        <f>Table13[[#This Row],[Requested Amount FFY25]]-Table13[[#This Row],[Requested Amount FY24]]</f>
        <v>23500</v>
      </c>
      <c r="N10" s="541">
        <v>115300</v>
      </c>
      <c r="O10" s="542">
        <v>-14000</v>
      </c>
      <c r="P10" s="543">
        <f>Table13[[#This Row],[Adjustment(s) - Enter NEGATIVE adjustments with minus sign]]+Table13[[#This Row],[Requested Amount FFY25]]</f>
        <v>101300</v>
      </c>
      <c r="Q10" s="544" t="s">
        <v>191</v>
      </c>
      <c r="R10" s="545"/>
      <c r="S10" s="543">
        <f>IF(Table13[[#This Row],[National/State Priority Area]] = "Enhancing the Protection of Soft Targets/Crowded Places", Table13[[#This Row],[Final Amount]],"")</f>
        <v>101300</v>
      </c>
      <c r="T10" s="546" t="str">
        <f>IF(Table13[[#This Row],[National/State Priority Area]]="Enhancing Information Sharing and Intelligence Sharing and Analysis and cooperation with federal agencies including DHS",Table13[[#This Row],[Final Amount]],"")</f>
        <v/>
      </c>
      <c r="U10" s="547" t="str">
        <f>IF(Table13[[#This Row],[National/State Priority Area]] = "Enhancing Cyber Security",Table13[[#This Row],[Final Amount]],"")</f>
        <v/>
      </c>
      <c r="V10" s="548" t="str">
        <f>IF(Table13[[#This Row],[National/State Priority Area]] = "Supporting Border Crisis Response and Enforcement",Table13[[#This Row],[Final Amount]],"")</f>
        <v/>
      </c>
      <c r="W10" s="539" t="str">
        <f>IF(Table13[[#This Row],[National/State Priority Area]] = "Enhancing Election Security",Table13[[#This Row],[Final Amount]],"")</f>
        <v/>
      </c>
      <c r="X10" s="539">
        <f t="shared" si="0"/>
        <v>101300</v>
      </c>
      <c r="Y10" s="329"/>
      <c r="Z10" s="204"/>
      <c r="AA10" s="204"/>
      <c r="AB10" s="111"/>
      <c r="AC10" s="533"/>
    </row>
    <row r="11" spans="1:29" ht="45" customHeight="1" x14ac:dyDescent="0.25">
      <c r="A11" s="289">
        <v>0</v>
      </c>
      <c r="B11" s="289" t="s">
        <v>1351</v>
      </c>
      <c r="C11" s="535"/>
      <c r="D11" s="536"/>
      <c r="E11" s="537">
        <v>499136</v>
      </c>
      <c r="F11" s="537" t="s">
        <v>698</v>
      </c>
      <c r="G11" s="537" t="s">
        <v>1438</v>
      </c>
      <c r="H11" s="537" t="s">
        <v>473</v>
      </c>
      <c r="I11" s="537" t="s">
        <v>1302</v>
      </c>
      <c r="J11" s="538" t="s">
        <v>1321</v>
      </c>
      <c r="K11" s="539">
        <v>122000</v>
      </c>
      <c r="L11" s="540">
        <f>Table13[[#This Row],[$ Increase from FY24]]/Table13[[#This Row],[Requested Amount FFY25]]</f>
        <v>1.6129032258064516E-2</v>
      </c>
      <c r="M11" s="541">
        <f>Table13[[#This Row],[Requested Amount FFY25]]-Table13[[#This Row],[Requested Amount FY24]]</f>
        <v>2000</v>
      </c>
      <c r="N11" s="541">
        <v>124000</v>
      </c>
      <c r="O11" s="542"/>
      <c r="P11" s="543">
        <f>Table13[[#This Row],[Adjustment(s) - Enter NEGATIVE adjustments with minus sign]]+Table13[[#This Row],[Requested Amount FFY25]]</f>
        <v>124000</v>
      </c>
      <c r="Q11" s="544" t="s">
        <v>191</v>
      </c>
      <c r="R11" s="545"/>
      <c r="S11" s="543" t="str">
        <f>IF(Table13[[#This Row],[National/State Priority Area]] = "Enhancing the Protection of Soft Targets/Crowded Places", Table13[[#This Row],[Final Amount]],"")</f>
        <v/>
      </c>
      <c r="T11" s="546" t="str">
        <f>IF(Table13[[#This Row],[National/State Priority Area]]="Enhancing Information Sharing and Intelligence Sharing and Analysis and cooperation with federal agencies including DHS",Table13[[#This Row],[Final Amount]],"")</f>
        <v/>
      </c>
      <c r="U11" s="547">
        <f>IF(Table13[[#This Row],[National/State Priority Area]] = "Enhancing Cyber Security",Table13[[#This Row],[Final Amount]],"")</f>
        <v>124000</v>
      </c>
      <c r="V11" s="548" t="str">
        <f>IF(Table13[[#This Row],[National/State Priority Area]] = "Supporting Border Crisis Response and Enforcement",Table13[[#This Row],[Final Amount]],"")</f>
        <v/>
      </c>
      <c r="W11" s="539" t="str">
        <f>IF(Table13[[#This Row],[National/State Priority Area]] = "Enhancing Election Security",Table13[[#This Row],[Final Amount]],"")</f>
        <v/>
      </c>
      <c r="X11" s="539">
        <f t="shared" si="0"/>
        <v>124000</v>
      </c>
      <c r="Y11" s="325"/>
      <c r="Z11" s="98"/>
      <c r="AA11" s="98"/>
      <c r="AB11" s="99"/>
      <c r="AC11" s="532"/>
    </row>
    <row r="12" spans="1:29" ht="45" customHeight="1" x14ac:dyDescent="0.25">
      <c r="A12" s="289">
        <v>0</v>
      </c>
      <c r="B12" s="289" t="s">
        <v>1439</v>
      </c>
      <c r="C12" s="535"/>
      <c r="D12" s="536"/>
      <c r="E12" s="537">
        <v>499145</v>
      </c>
      <c r="F12" s="537" t="s">
        <v>698</v>
      </c>
      <c r="G12" s="537" t="s">
        <v>1440</v>
      </c>
      <c r="H12" s="537" t="s">
        <v>260</v>
      </c>
      <c r="I12" s="537" t="s">
        <v>1301</v>
      </c>
      <c r="J12" s="538" t="s">
        <v>1321</v>
      </c>
      <c r="K12" s="539"/>
      <c r="L12" s="540"/>
      <c r="M12" s="541">
        <f>Table13[[#This Row],[Requested Amount FFY25]]-Table13[[#This Row],[Requested Amount FY24]]</f>
        <v>436500</v>
      </c>
      <c r="N12" s="539">
        <v>436500</v>
      </c>
      <c r="O12" s="555"/>
      <c r="P12" s="556">
        <f>Table13[[#This Row],[Adjustment(s) - Enter NEGATIVE adjustments with minus sign]]+Table13[[#This Row],[Requested Amount FFY25]]</f>
        <v>436500</v>
      </c>
      <c r="Q12" s="557" t="s">
        <v>191</v>
      </c>
      <c r="R12" s="545"/>
      <c r="S12" s="539" t="str">
        <f>IF(Table13[[#This Row],[National/State Priority Area]] = "Enhancing the Protection of Soft Targets/Crowded Places", Table13[[#This Row],[Final Amount]],"")</f>
        <v/>
      </c>
      <c r="T12" s="539">
        <f>IF(Table13[[#This Row],[National/State Priority Area]]="Enhancing Information Sharing and Intelligence Sharing and Analysis and cooperation with federal agencies including DHS",Table13[[#This Row],[Final Amount]],"")</f>
        <v>436500</v>
      </c>
      <c r="U12" s="539" t="str">
        <f>IF(Table13[[#This Row],[National/State Priority Area]] = "Enhancing Cyber Security",Table13[[#This Row],[Final Amount]],"")</f>
        <v/>
      </c>
      <c r="V12" s="539" t="str">
        <f>IF(Table13[[#This Row],[National/State Priority Area]] = "Supporting Border Crisis Response and Enforcement",Table13[[#This Row],[Final Amount]],"")</f>
        <v/>
      </c>
      <c r="W12" s="539" t="str">
        <f>IF(Table13[[#This Row],[National/State Priority Area]] = "Enhancing Election Security",Table13[[#This Row],[Final Amount]],"")</f>
        <v/>
      </c>
      <c r="X12" s="546">
        <f t="shared" si="0"/>
        <v>436500</v>
      </c>
      <c r="Y12" s="325"/>
      <c r="Z12" s="98"/>
      <c r="AA12" s="98"/>
      <c r="AB12" s="99"/>
      <c r="AC12" s="532"/>
    </row>
    <row r="13" spans="1:29" ht="45" customHeight="1" x14ac:dyDescent="0.25">
      <c r="A13" s="289">
        <v>0</v>
      </c>
      <c r="B13" s="289" t="s">
        <v>236</v>
      </c>
      <c r="C13" s="535"/>
      <c r="D13" s="536"/>
      <c r="E13" s="537">
        <v>499159</v>
      </c>
      <c r="F13" s="537" t="s">
        <v>698</v>
      </c>
      <c r="G13" s="537" t="s">
        <v>1441</v>
      </c>
      <c r="H13" s="537" t="s">
        <v>260</v>
      </c>
      <c r="I13" s="537" t="s">
        <v>1301</v>
      </c>
      <c r="J13" s="538" t="s">
        <v>1321</v>
      </c>
      <c r="K13" s="539">
        <v>431000</v>
      </c>
      <c r="L13" s="540">
        <f>Table13[[#This Row],[$ Increase from FY24]]/Table13[[#This Row],[Requested Amount FFY25]]</f>
        <v>0.78125314036239912</v>
      </c>
      <c r="M13" s="541">
        <f>Table13[[#This Row],[Requested Amount FFY25]]-Table13[[#This Row],[Requested Amount FY24]]</f>
        <v>1539314</v>
      </c>
      <c r="N13" s="539">
        <v>1970314</v>
      </c>
      <c r="O13" s="555">
        <v>-369895</v>
      </c>
      <c r="P13" s="556">
        <f>Table13[[#This Row],[Adjustment(s) - Enter NEGATIVE adjustments with minus sign]]+Table13[[#This Row],[Requested Amount FFY25]]</f>
        <v>1600419</v>
      </c>
      <c r="Q13" s="557" t="s">
        <v>191</v>
      </c>
      <c r="R13" s="545"/>
      <c r="S13" s="539" t="str">
        <f>IF(Table13[[#This Row],[National/State Priority Area]] = "Enhancing the Protection of Soft Targets/Crowded Places", Table13[[#This Row],[Final Amount]],"")</f>
        <v/>
      </c>
      <c r="T13" s="539">
        <f>IF(Table13[[#This Row],[National/State Priority Area]]="Enhancing Information Sharing and Intelligence Sharing and Analysis and cooperation with federal agencies including DHS",Table13[[#This Row],[Final Amount]],"")</f>
        <v>1600419</v>
      </c>
      <c r="U13" s="539" t="str">
        <f>IF(Table13[[#This Row],[National/State Priority Area]] = "Enhancing Cyber Security",Table13[[#This Row],[Final Amount]],"")</f>
        <v/>
      </c>
      <c r="V13" s="539" t="str">
        <f>IF(Table13[[#This Row],[National/State Priority Area]] = "Supporting Border Crisis Response and Enforcement",Table13[[#This Row],[Final Amount]],"")</f>
        <v/>
      </c>
      <c r="W13" s="539" t="str">
        <f>IF(Table13[[#This Row],[National/State Priority Area]] = "Enhancing Election Security",Table13[[#This Row],[Final Amount]],"")</f>
        <v/>
      </c>
      <c r="X13" s="546">
        <f t="shared" si="0"/>
        <v>1600419</v>
      </c>
      <c r="Y13" s="325"/>
      <c r="Z13" s="98"/>
      <c r="AA13" s="98"/>
      <c r="AB13" s="99"/>
      <c r="AC13" s="532"/>
    </row>
    <row r="14" spans="1:29" ht="45" customHeight="1" x14ac:dyDescent="0.25">
      <c r="A14" s="289">
        <v>0</v>
      </c>
      <c r="B14" s="289" t="s">
        <v>1442</v>
      </c>
      <c r="C14" s="553"/>
      <c r="D14" s="554"/>
      <c r="E14" s="537">
        <v>500535</v>
      </c>
      <c r="F14" s="537" t="s">
        <v>698</v>
      </c>
      <c r="G14" s="537" t="s">
        <v>1443</v>
      </c>
      <c r="H14" s="537" t="s">
        <v>241</v>
      </c>
      <c r="I14" s="537" t="s">
        <v>1300</v>
      </c>
      <c r="J14" s="538" t="s">
        <v>1321</v>
      </c>
      <c r="K14" s="539">
        <v>70000</v>
      </c>
      <c r="L14" s="540">
        <f>Table13[[#This Row],[$ Increase from FY24]]/Table13[[#This Row],[Requested Amount FFY25]]</f>
        <v>0</v>
      </c>
      <c r="M14" s="541">
        <f>Table13[[#This Row],[Requested Amount FFY25]]-Table13[[#This Row],[Requested Amount FY24]]</f>
        <v>0</v>
      </c>
      <c r="N14" s="539">
        <v>70000</v>
      </c>
      <c r="O14" s="555"/>
      <c r="P14" s="556">
        <f>Table13[[#This Row],[Adjustment(s) - Enter NEGATIVE adjustments with minus sign]]+Table13[[#This Row],[Requested Amount FFY25]]</f>
        <v>70000</v>
      </c>
      <c r="Q14" s="557" t="s">
        <v>191</v>
      </c>
      <c r="R14" s="545"/>
      <c r="S14" s="539">
        <f>IF(Table13[[#This Row],[National/State Priority Area]] = "Enhancing the Protection of Soft Targets/Crowded Places", Table13[[#This Row],[Final Amount]],"")</f>
        <v>70000</v>
      </c>
      <c r="T14" s="539" t="str">
        <f>IF(Table13[[#This Row],[National/State Priority Area]]="Enhancing Information Sharing and Intelligence Sharing and Analysis and cooperation with federal agencies including DHS",Table13[[#This Row],[Final Amount]],"")</f>
        <v/>
      </c>
      <c r="U14" s="539" t="str">
        <f>IF(Table13[[#This Row],[National/State Priority Area]] = "Enhancing Cyber Security",Table13[[#This Row],[Final Amount]],"")</f>
        <v/>
      </c>
      <c r="V14" s="539" t="str">
        <f>IF(Table13[[#This Row],[National/State Priority Area]] = "Supporting Border Crisis Response and Enforcement",Table13[[#This Row],[Final Amount]],"")</f>
        <v/>
      </c>
      <c r="W14" s="539" t="str">
        <f>IF(Table13[[#This Row],[National/State Priority Area]] = "Enhancing Election Security",Table13[[#This Row],[Final Amount]],"")</f>
        <v/>
      </c>
      <c r="X14" s="546">
        <f t="shared" si="0"/>
        <v>70000</v>
      </c>
      <c r="Y14" s="326"/>
      <c r="Z14" s="296"/>
      <c r="AA14" s="296"/>
      <c r="AB14" s="297"/>
      <c r="AC14" s="301"/>
    </row>
    <row r="15" spans="1:29" ht="45" customHeight="1" x14ac:dyDescent="0.25">
      <c r="A15" s="289">
        <v>0</v>
      </c>
      <c r="B15" s="289" t="s">
        <v>1444</v>
      </c>
      <c r="C15" s="553"/>
      <c r="D15" s="554"/>
      <c r="E15" s="537">
        <v>500316</v>
      </c>
      <c r="F15" s="537" t="s">
        <v>1445</v>
      </c>
      <c r="G15" s="537" t="s">
        <v>1446</v>
      </c>
      <c r="H15" s="537" t="s">
        <v>260</v>
      </c>
      <c r="I15" s="537" t="s">
        <v>1301</v>
      </c>
      <c r="J15" s="538" t="s">
        <v>1321</v>
      </c>
      <c r="K15" s="539">
        <v>94540</v>
      </c>
      <c r="L15" s="540">
        <f>Table13[[#This Row],[$ Increase from FY24]]/Table13[[#This Row],[Requested Amount FFY25]]</f>
        <v>0.25415759411783267</v>
      </c>
      <c r="M15" s="541">
        <f>Table13[[#This Row],[Requested Amount FFY25]]-Table13[[#This Row],[Requested Amount FY24]]</f>
        <v>32216</v>
      </c>
      <c r="N15" s="539">
        <v>126756</v>
      </c>
      <c r="O15" s="555">
        <v>-32216</v>
      </c>
      <c r="P15" s="556">
        <f>Table13[[#This Row],[Adjustment(s) - Enter NEGATIVE adjustments with minus sign]]+Table13[[#This Row],[Requested Amount FFY25]]</f>
        <v>94540</v>
      </c>
      <c r="Q15" s="557" t="s">
        <v>213</v>
      </c>
      <c r="R15" s="545"/>
      <c r="S15" s="539" t="str">
        <f>IF(Table13[[#This Row],[National/State Priority Area]] = "Enhancing the Protection of Soft Targets/Crowded Places", Table13[[#This Row],[Final Amount]],"")</f>
        <v/>
      </c>
      <c r="T15" s="539">
        <f>IF(Table13[[#This Row],[National/State Priority Area]]="Enhancing Information Sharing and Intelligence Sharing and Analysis and cooperation with federal agencies including DHS",Table13[[#This Row],[Final Amount]],"")</f>
        <v>94540</v>
      </c>
      <c r="U15" s="539" t="str">
        <f>IF(Table13[[#This Row],[National/State Priority Area]] = "Enhancing Cyber Security",Table13[[#This Row],[Final Amount]],"")</f>
        <v/>
      </c>
      <c r="V15" s="539" t="str">
        <f>IF(Table13[[#This Row],[National/State Priority Area]] = "Supporting Border Crisis Response and Enforcement",Table13[[#This Row],[Final Amount]],"")</f>
        <v/>
      </c>
      <c r="W15" s="539" t="str">
        <f>IF(Table13[[#This Row],[National/State Priority Area]] = "Enhancing Election Security",Table13[[#This Row],[Final Amount]],"")</f>
        <v/>
      </c>
      <c r="X15" s="546">
        <f t="shared" si="0"/>
        <v>94540</v>
      </c>
      <c r="Y15" s="293"/>
      <c r="Z15" s="293"/>
      <c r="AA15" s="293"/>
      <c r="AB15" s="315"/>
      <c r="AC15" s="28"/>
    </row>
    <row r="16" spans="1:29" ht="45" customHeight="1" x14ac:dyDescent="0.25">
      <c r="A16" s="289">
        <v>3</v>
      </c>
      <c r="B16" s="289" t="s">
        <v>1323</v>
      </c>
      <c r="C16" s="38"/>
      <c r="D16" s="39"/>
      <c r="E16" s="26">
        <v>499074</v>
      </c>
      <c r="F16" s="26" t="s">
        <v>377</v>
      </c>
      <c r="G16" s="26" t="s">
        <v>1447</v>
      </c>
      <c r="H16" s="26" t="s">
        <v>390</v>
      </c>
      <c r="I16" s="26" t="s">
        <v>1300</v>
      </c>
      <c r="J16" s="331" t="s">
        <v>1338</v>
      </c>
      <c r="K16" s="312"/>
      <c r="L16" s="340"/>
      <c r="M16" s="342">
        <f>Table13[[#This Row],[Requested Amount FFY25]]-Table13[[#This Row],[Requested Amount FY24]]</f>
        <v>203500</v>
      </c>
      <c r="N16" s="342">
        <v>203500</v>
      </c>
      <c r="O16" s="358">
        <v>-7752.68</v>
      </c>
      <c r="P16" s="330">
        <f>Table13[[#This Row],[Adjustment(s) - Enter NEGATIVE adjustments with minus sign]]+Table13[[#This Row],[Requested Amount FFY25]]</f>
        <v>195747.32</v>
      </c>
      <c r="Q16" s="367" t="s">
        <v>213</v>
      </c>
      <c r="R16" s="368"/>
      <c r="S16" s="330">
        <f>IF(Table13[[#This Row],[National/State Priority Area]] = "Enhancing the Protection of Soft Targets/Crowded Places", Table13[[#This Row],[Final Amount]],"")</f>
        <v>195747.32</v>
      </c>
      <c r="T16" s="347" t="str">
        <f>IF(Table13[[#This Row],[National/State Priority Area]]="Enhancing Information Sharing and Intelligence Sharing and Analysis and cooperation with federal agencies including DHS",Table13[[#This Row],[Final Amount]],"")</f>
        <v/>
      </c>
      <c r="U16" s="349" t="str">
        <f>IF(Table13[[#This Row],[National/State Priority Area]] = "Enhancing Cyber Security",Table13[[#This Row],[Final Amount]],"")</f>
        <v/>
      </c>
      <c r="V16" s="350" t="str">
        <f>IF(Table13[[#This Row],[National/State Priority Area]] = "Supporting Border Crisis Response and Enforcement",Table13[[#This Row],[Final Amount]],"")</f>
        <v/>
      </c>
      <c r="W16" s="312" t="str">
        <f>IF(Table13[[#This Row],[National/State Priority Area]] = "Enhancing Election Security",Table13[[#This Row],[Final Amount]],"")</f>
        <v/>
      </c>
      <c r="X16" s="312">
        <f t="shared" si="0"/>
        <v>195747.32</v>
      </c>
      <c r="Y16" s="325"/>
      <c r="Z16" s="98"/>
      <c r="AA16" s="98"/>
      <c r="AB16" s="99"/>
      <c r="AC16" s="532"/>
    </row>
    <row r="17" spans="1:29" ht="45" customHeight="1" x14ac:dyDescent="0.25">
      <c r="A17" s="289">
        <v>4</v>
      </c>
      <c r="B17" s="300" t="s">
        <v>1383</v>
      </c>
      <c r="C17" s="38"/>
      <c r="D17" s="332"/>
      <c r="E17" s="26">
        <v>505492</v>
      </c>
      <c r="F17" s="26" t="s">
        <v>1448</v>
      </c>
      <c r="G17" s="26" t="s">
        <v>1449</v>
      </c>
      <c r="H17" s="26" t="s">
        <v>390</v>
      </c>
      <c r="I17" s="26" t="s">
        <v>1314</v>
      </c>
      <c r="J17" s="331" t="s">
        <v>1338</v>
      </c>
      <c r="K17" s="312">
        <v>60000</v>
      </c>
      <c r="L17" s="340">
        <f>Table13[[#This Row],[$ Increase from FY24]]/Table13[[#This Row],[Requested Amount FFY25]]</f>
        <v>0.85907222548443918</v>
      </c>
      <c r="M17" s="342">
        <f>Table13[[#This Row],[Requested Amount FFY25]]-Table13[[#This Row],[Requested Amount FY24]]</f>
        <v>365750</v>
      </c>
      <c r="N17" s="342">
        <v>425750</v>
      </c>
      <c r="O17" s="358">
        <v>-20000</v>
      </c>
      <c r="P17" s="330">
        <f>Table13[[#This Row],[Adjustment(s) - Enter NEGATIVE adjustments with minus sign]]+Table13[[#This Row],[Requested Amount FFY25]]</f>
        <v>405750</v>
      </c>
      <c r="Q17" s="367" t="s">
        <v>213</v>
      </c>
      <c r="R17" s="368"/>
      <c r="S17" s="330" t="str">
        <f>IF(Table13[[#This Row],[National/State Priority Area]] = "Enhancing the Protection of Soft Targets/Crowded Places", Table13[[#This Row],[Final Amount]],"")</f>
        <v/>
      </c>
      <c r="T17" s="347" t="str">
        <f>IF(Table13[[#This Row],[National/State Priority Area]]="Enhancing Information Sharing and Intelligence Sharing and Analysis and cooperation with federal agencies including DHS",Table13[[#This Row],[Final Amount]],"")</f>
        <v/>
      </c>
      <c r="U17" s="349" t="str">
        <f>IF(Table13[[#This Row],[National/State Priority Area]] = "Enhancing Cyber Security",Table13[[#This Row],[Final Amount]],"")</f>
        <v/>
      </c>
      <c r="V17" s="350" t="str">
        <f>IF(Table13[[#This Row],[National/State Priority Area]] = "Supporting Border Crisis Response and Enforcement",Table13[[#This Row],[Final Amount]],"")</f>
        <v/>
      </c>
      <c r="W17" s="312" t="str">
        <f>IF(Table13[[#This Row],[National/State Priority Area]] = "Enhancing Election Security",Table13[[#This Row],[Final Amount]],"")</f>
        <v/>
      </c>
      <c r="X17" s="312">
        <f t="shared" si="0"/>
        <v>0</v>
      </c>
      <c r="Y17" s="325"/>
      <c r="Z17" s="98"/>
      <c r="AA17" s="98"/>
      <c r="AB17" s="99"/>
      <c r="AC17" s="532"/>
    </row>
    <row r="18" spans="1:29" ht="45" customHeight="1" x14ac:dyDescent="0.25">
      <c r="A18" s="289">
        <v>5</v>
      </c>
      <c r="B18" s="289" t="s">
        <v>1339</v>
      </c>
      <c r="C18" s="38"/>
      <c r="D18" s="332"/>
      <c r="E18" s="26">
        <v>499301</v>
      </c>
      <c r="F18" s="26" t="s">
        <v>1450</v>
      </c>
      <c r="G18" s="26" t="s">
        <v>1451</v>
      </c>
      <c r="H18" s="26" t="s">
        <v>241</v>
      </c>
      <c r="I18" s="26" t="s">
        <v>1300</v>
      </c>
      <c r="J18" s="331" t="s">
        <v>1338</v>
      </c>
      <c r="K18" s="312"/>
      <c r="L18" s="340"/>
      <c r="M18" s="342">
        <f>Table13[[#This Row],[Requested Amount FFY25]]-Table13[[#This Row],[Requested Amount FY24]]</f>
        <v>473193</v>
      </c>
      <c r="N18" s="342">
        <v>473193</v>
      </c>
      <c r="O18" s="358"/>
      <c r="P18" s="330">
        <f>Table13[[#This Row],[Adjustment(s) - Enter NEGATIVE adjustments with minus sign]]+Table13[[#This Row],[Requested Amount FFY25]]</f>
        <v>473193</v>
      </c>
      <c r="Q18" s="367" t="s">
        <v>191</v>
      </c>
      <c r="R18" s="368"/>
      <c r="S18" s="330">
        <f>IF(Table13[[#This Row],[National/State Priority Area]] = "Enhancing the Protection of Soft Targets/Crowded Places", Table13[[#This Row],[Final Amount]],"")</f>
        <v>473193</v>
      </c>
      <c r="T18" s="347" t="str">
        <f>IF(Table13[[#This Row],[National/State Priority Area]]="Enhancing Information Sharing and Intelligence Sharing and Analysis and cooperation with federal agencies including DHS",Table13[[#This Row],[Final Amount]],"")</f>
        <v/>
      </c>
      <c r="U18" s="349" t="str">
        <f>IF(Table13[[#This Row],[National/State Priority Area]] = "Enhancing Cyber Security",Table13[[#This Row],[Final Amount]],"")</f>
        <v/>
      </c>
      <c r="V18" s="350" t="str">
        <f>IF(Table13[[#This Row],[National/State Priority Area]] = "Supporting Border Crisis Response and Enforcement",Table13[[#This Row],[Final Amount]],"")</f>
        <v/>
      </c>
      <c r="W18" s="312" t="str">
        <f>IF(Table13[[#This Row],[National/State Priority Area]] = "Enhancing Election Security",Table13[[#This Row],[Final Amount]],"")</f>
        <v/>
      </c>
      <c r="X18" s="312">
        <f t="shared" si="0"/>
        <v>473193</v>
      </c>
      <c r="Y18" s="325">
        <v>0</v>
      </c>
      <c r="Z18" s="98">
        <v>0</v>
      </c>
      <c r="AA18" s="98">
        <v>0</v>
      </c>
      <c r="AB18" s="99">
        <f>SUM(Y18:Z18)</f>
        <v>0</v>
      </c>
      <c r="AC18" s="532"/>
    </row>
    <row r="19" spans="1:29" ht="45" customHeight="1" x14ac:dyDescent="0.25">
      <c r="A19" s="289">
        <v>6</v>
      </c>
      <c r="B19" s="289" t="s">
        <v>1328</v>
      </c>
      <c r="C19" s="38"/>
      <c r="D19" s="332"/>
      <c r="E19" s="26">
        <v>501115</v>
      </c>
      <c r="F19" s="26" t="s">
        <v>1430</v>
      </c>
      <c r="G19" s="26" t="s">
        <v>1452</v>
      </c>
      <c r="H19" s="26" t="s">
        <v>441</v>
      </c>
      <c r="I19" s="26" t="s">
        <v>1300</v>
      </c>
      <c r="J19" s="331" t="s">
        <v>1338</v>
      </c>
      <c r="K19" s="312"/>
      <c r="L19" s="340"/>
      <c r="M19" s="342">
        <f>Table13[[#This Row],[Requested Amount FFY25]]-Table13[[#This Row],[Requested Amount FY24]]</f>
        <v>150000</v>
      </c>
      <c r="N19" s="342">
        <v>150000</v>
      </c>
      <c r="O19" s="358"/>
      <c r="P19" s="330">
        <f>Table13[[#This Row],[Adjustment(s) - Enter NEGATIVE adjustments with minus sign]]+Table13[[#This Row],[Requested Amount FFY25]]</f>
        <v>150000</v>
      </c>
      <c r="Q19" s="367" t="s">
        <v>213</v>
      </c>
      <c r="R19" s="368"/>
      <c r="S19" s="330">
        <f>IF(Table13[[#This Row],[National/State Priority Area]] = "Enhancing the Protection of Soft Targets/Crowded Places", Table13[[#This Row],[Final Amount]],"")</f>
        <v>150000</v>
      </c>
      <c r="T19" s="347" t="str">
        <f>IF(Table13[[#This Row],[National/State Priority Area]]="Enhancing Information Sharing and Intelligence Sharing and Analysis and cooperation with federal agencies including DHS",Table13[[#This Row],[Final Amount]],"")</f>
        <v/>
      </c>
      <c r="U19" s="349" t="str">
        <f>IF(Table13[[#This Row],[National/State Priority Area]] = "Enhancing Cyber Security",Table13[[#This Row],[Final Amount]],"")</f>
        <v/>
      </c>
      <c r="V19" s="350" t="str">
        <f>IF(Table13[[#This Row],[National/State Priority Area]] = "Supporting Border Crisis Response and Enforcement",Table13[[#This Row],[Final Amount]],"")</f>
        <v/>
      </c>
      <c r="W19" s="312" t="str">
        <f>IF(Table13[[#This Row],[National/State Priority Area]] = "Enhancing Election Security",Table13[[#This Row],[Final Amount]],"")</f>
        <v/>
      </c>
      <c r="X19" s="312">
        <f t="shared" si="0"/>
        <v>150000</v>
      </c>
      <c r="Y19" s="325">
        <v>0</v>
      </c>
      <c r="Z19" s="98">
        <v>0</v>
      </c>
      <c r="AA19" s="98">
        <v>0</v>
      </c>
      <c r="AB19" s="99">
        <f>SUM(Y19:Z19)</f>
        <v>0</v>
      </c>
      <c r="AC19" s="532"/>
    </row>
    <row r="20" spans="1:29" ht="45" customHeight="1" x14ac:dyDescent="0.25">
      <c r="A20" s="289">
        <v>7</v>
      </c>
      <c r="B20" s="289" t="s">
        <v>1377</v>
      </c>
      <c r="C20" s="38"/>
      <c r="D20" s="332"/>
      <c r="E20" s="26">
        <v>499117</v>
      </c>
      <c r="F20" s="26" t="s">
        <v>1448</v>
      </c>
      <c r="G20" s="26" t="s">
        <v>1453</v>
      </c>
      <c r="H20" s="26" t="s">
        <v>342</v>
      </c>
      <c r="I20" s="26" t="s">
        <v>1300</v>
      </c>
      <c r="J20" s="331" t="s">
        <v>1338</v>
      </c>
      <c r="K20" s="312"/>
      <c r="L20" s="340"/>
      <c r="M20" s="342">
        <f>Table13[[#This Row],[Requested Amount FFY25]]-Table13[[#This Row],[Requested Amount FY24]]</f>
        <v>449794</v>
      </c>
      <c r="N20" s="342">
        <v>449794</v>
      </c>
      <c r="O20" s="358"/>
      <c r="P20" s="330">
        <f>Table13[[#This Row],[Adjustment(s) - Enter NEGATIVE adjustments with minus sign]]+Table13[[#This Row],[Requested Amount FFY25]]</f>
        <v>449794</v>
      </c>
      <c r="Q20" s="367" t="s">
        <v>213</v>
      </c>
      <c r="R20" s="368"/>
      <c r="S20" s="330">
        <f>IF(Table13[[#This Row],[National/State Priority Area]] = "Enhancing the Protection of Soft Targets/Crowded Places", Table13[[#This Row],[Final Amount]],"")</f>
        <v>449794</v>
      </c>
      <c r="T20" s="347" t="str">
        <f>IF(Table13[[#This Row],[National/State Priority Area]]="Enhancing Information Sharing and Intelligence Sharing and Analysis and cooperation with federal agencies including DHS",Table13[[#This Row],[Final Amount]],"")</f>
        <v/>
      </c>
      <c r="U20" s="349" t="str">
        <f>IF(Table13[[#This Row],[National/State Priority Area]] = "Enhancing Cyber Security",Table13[[#This Row],[Final Amount]],"")</f>
        <v/>
      </c>
      <c r="V20" s="350" t="str">
        <f>IF(Table13[[#This Row],[National/State Priority Area]] = "Supporting Border Crisis Response and Enforcement",Table13[[#This Row],[Final Amount]],"")</f>
        <v/>
      </c>
      <c r="W20" s="312" t="str">
        <f>IF(Table13[[#This Row],[National/State Priority Area]] = "Enhancing Election Security",Table13[[#This Row],[Final Amount]],"")</f>
        <v/>
      </c>
      <c r="X20" s="312">
        <f t="shared" si="0"/>
        <v>449794</v>
      </c>
      <c r="Y20" s="325"/>
      <c r="Z20" s="98"/>
      <c r="AA20" s="98"/>
      <c r="AB20" s="99"/>
      <c r="AC20" s="532"/>
    </row>
    <row r="21" spans="1:29" ht="45" customHeight="1" x14ac:dyDescent="0.25">
      <c r="A21" s="300">
        <v>8</v>
      </c>
      <c r="B21" s="300" t="s">
        <v>1334</v>
      </c>
      <c r="C21" s="38"/>
      <c r="D21" s="332"/>
      <c r="E21" s="26">
        <v>500849</v>
      </c>
      <c r="F21" s="26" t="s">
        <v>1430</v>
      </c>
      <c r="G21" s="26" t="s">
        <v>1454</v>
      </c>
      <c r="H21" s="26" t="s">
        <v>1367</v>
      </c>
      <c r="I21" s="26" t="s">
        <v>1300</v>
      </c>
      <c r="J21" s="331" t="s">
        <v>1338</v>
      </c>
      <c r="K21" s="312"/>
      <c r="L21" s="340"/>
      <c r="M21" s="347">
        <f>Table13[[#This Row],[Requested Amount FFY25]]-Table13[[#This Row],[Requested Amount FY24]]</f>
        <v>146500</v>
      </c>
      <c r="N21" s="312">
        <v>146500</v>
      </c>
      <c r="O21" s="348">
        <f>-26500-60000</f>
        <v>-86500</v>
      </c>
      <c r="P21" s="330">
        <f>Table13[[#This Row],[Adjustment(s) - Enter NEGATIVE adjustments with minus sign]]+Table13[[#This Row],[Requested Amount FFY25]]</f>
        <v>60000</v>
      </c>
      <c r="Q21" s="369" t="s">
        <v>213</v>
      </c>
      <c r="R21" s="368"/>
      <c r="S21" s="312">
        <f>IF(Table13[[#This Row],[National/State Priority Area]] = "Enhancing the Protection of Soft Targets/Crowded Places", Table13[[#This Row],[Final Amount]],"")</f>
        <v>60000</v>
      </c>
      <c r="T21" s="312" t="str">
        <f>IF(Table13[[#This Row],[National/State Priority Area]]="Enhancing Information Sharing and Intelligence Sharing and Analysis and cooperation with federal agencies including DHS",Table13[[#This Row],[Final Amount]],"")</f>
        <v/>
      </c>
      <c r="U21" s="312" t="str">
        <f>IF(Table13[[#This Row],[National/State Priority Area]] = "Enhancing Cyber Security",Table13[[#This Row],[Final Amount]],"")</f>
        <v/>
      </c>
      <c r="V21" s="350" t="str">
        <f>IF(Table13[[#This Row],[National/State Priority Area]] = "Supporting Border Crisis Response and Enforcement",Table13[[#This Row],[Final Amount]],"")</f>
        <v/>
      </c>
      <c r="W21" s="312" t="str">
        <f>IF(Table13[[#This Row],[National/State Priority Area]] = "Enhancing Election Security",Table13[[#This Row],[Final Amount]],"")</f>
        <v/>
      </c>
      <c r="X21" s="347">
        <f t="shared" si="0"/>
        <v>60000</v>
      </c>
      <c r="Y21" s="329"/>
      <c r="Z21" s="204"/>
      <c r="AA21" s="204"/>
      <c r="AB21" s="111"/>
      <c r="AC21" s="533"/>
    </row>
    <row r="22" spans="1:29" ht="45" customHeight="1" x14ac:dyDescent="0.25">
      <c r="A22" s="289">
        <v>9</v>
      </c>
      <c r="B22" s="289" t="s">
        <v>1455</v>
      </c>
      <c r="C22" s="38"/>
      <c r="D22" s="332"/>
      <c r="E22" s="26">
        <v>500534</v>
      </c>
      <c r="F22" s="26" t="s">
        <v>698</v>
      </c>
      <c r="G22" s="26" t="s">
        <v>1456</v>
      </c>
      <c r="H22" s="26" t="s">
        <v>241</v>
      </c>
      <c r="I22" s="26" t="s">
        <v>1300</v>
      </c>
      <c r="J22" s="331" t="s">
        <v>1338</v>
      </c>
      <c r="K22" s="312"/>
      <c r="L22" s="340"/>
      <c r="M22" s="342">
        <f>Table13[[#This Row],[Requested Amount FFY25]]-Table13[[#This Row],[Requested Amount FY24]]</f>
        <v>620000</v>
      </c>
      <c r="N22" s="312">
        <v>620000</v>
      </c>
      <c r="O22" s="348"/>
      <c r="P22" s="174">
        <f>Table13[[#This Row],[Adjustment(s) - Enter NEGATIVE adjustments with minus sign]]+Table13[[#This Row],[Requested Amount FFY25]]</f>
        <v>620000</v>
      </c>
      <c r="Q22" s="452" t="s">
        <v>191</v>
      </c>
      <c r="R22" s="368"/>
      <c r="S22" s="312">
        <f>IF(Table13[[#This Row],[National/State Priority Area]] = "Enhancing the Protection of Soft Targets/Crowded Places", Table13[[#This Row],[Final Amount]],"")</f>
        <v>620000</v>
      </c>
      <c r="T22" s="312" t="str">
        <f>IF(Table13[[#This Row],[National/State Priority Area]]="Enhancing Information Sharing and Intelligence Sharing and Analysis and cooperation with federal agencies including DHS",Table13[[#This Row],[Final Amount]],"")</f>
        <v/>
      </c>
      <c r="U22" s="312" t="str">
        <f>IF(Table13[[#This Row],[National/State Priority Area]] = "Enhancing Cyber Security",Table13[[#This Row],[Final Amount]],"")</f>
        <v/>
      </c>
      <c r="V22" s="312" t="str">
        <f>IF(Table13[[#This Row],[National/State Priority Area]] = "Supporting Border Crisis Response and Enforcement",Table13[[#This Row],[Final Amount]],"")</f>
        <v/>
      </c>
      <c r="W22" s="312" t="str">
        <f>IF(Table13[[#This Row],[National/State Priority Area]] = "Enhancing Election Security",Table13[[#This Row],[Final Amount]],"")</f>
        <v/>
      </c>
      <c r="X22" s="347">
        <f t="shared" si="0"/>
        <v>620000</v>
      </c>
      <c r="Y22" s="325"/>
      <c r="Z22" s="98"/>
      <c r="AA22" s="98"/>
      <c r="AB22" s="99"/>
      <c r="AC22" s="532"/>
    </row>
    <row r="23" spans="1:29" ht="45" customHeight="1" x14ac:dyDescent="0.25">
      <c r="A23" s="289">
        <v>10</v>
      </c>
      <c r="B23" s="289" t="s">
        <v>1353</v>
      </c>
      <c r="C23" s="176"/>
      <c r="D23" s="177"/>
      <c r="E23" s="26">
        <v>499309</v>
      </c>
      <c r="F23" s="26" t="s">
        <v>1450</v>
      </c>
      <c r="G23" s="26" t="s">
        <v>1457</v>
      </c>
      <c r="H23" s="26" t="s">
        <v>472</v>
      </c>
      <c r="I23" s="26" t="s">
        <v>1361</v>
      </c>
      <c r="J23" s="331" t="s">
        <v>1338</v>
      </c>
      <c r="K23" s="312"/>
      <c r="L23" s="340"/>
      <c r="M23" s="342">
        <f>Table13[[#This Row],[Requested Amount FFY25]]-Table13[[#This Row],[Requested Amount FY24]]</f>
        <v>371172</v>
      </c>
      <c r="N23" s="342">
        <v>371172</v>
      </c>
      <c r="O23" s="358">
        <v>-153682</v>
      </c>
      <c r="P23" s="330">
        <f>Table13[[#This Row],[Adjustment(s) - Enter NEGATIVE adjustments with minus sign]]+Table13[[#This Row],[Requested Amount FFY25]]</f>
        <v>217490</v>
      </c>
      <c r="Q23" s="367" t="s">
        <v>213</v>
      </c>
      <c r="R23" s="368"/>
      <c r="S23" s="330" t="str">
        <f>IF(Table13[[#This Row],[National/State Priority Area]] = "Enhancing the Protection of Soft Targets/Crowded Places", Table13[[#This Row],[Final Amount]],"")</f>
        <v/>
      </c>
      <c r="T23" s="347" t="str">
        <f>IF(Table13[[#This Row],[National/State Priority Area]]="Enhancing Information Sharing and Intelligence Sharing and Analysis and cooperation with federal agencies including DHS",Table13[[#This Row],[Final Amount]],"")</f>
        <v/>
      </c>
      <c r="U23" s="349" t="str">
        <f>IF(Table13[[#This Row],[National/State Priority Area]] = "Enhancing Cyber Security",Table13[[#This Row],[Final Amount]],"")</f>
        <v/>
      </c>
      <c r="V23" s="350" t="str">
        <f>IF(Table13[[#This Row],[National/State Priority Area]] = "Supporting Border Crisis Response and Enforcement",Table13[[#This Row],[Final Amount]],"")</f>
        <v/>
      </c>
      <c r="W23" s="312" t="str">
        <f>IF(Table13[[#This Row],[National/State Priority Area]] = "Enhancing Election Security",Table13[[#This Row],[Final Amount]],"")</f>
        <v/>
      </c>
      <c r="X23" s="312">
        <f t="shared" si="0"/>
        <v>0</v>
      </c>
      <c r="Y23" s="325">
        <v>0</v>
      </c>
      <c r="Z23" s="98">
        <v>0</v>
      </c>
      <c r="AA23" s="98">
        <v>0</v>
      </c>
      <c r="AB23" s="99">
        <v>0</v>
      </c>
      <c r="AC23" s="532"/>
    </row>
    <row r="24" spans="1:29" ht="45" customHeight="1" x14ac:dyDescent="0.25">
      <c r="A24" s="289">
        <v>11</v>
      </c>
      <c r="B24" s="289" t="s">
        <v>1311</v>
      </c>
      <c r="C24" s="176"/>
      <c r="D24" s="177"/>
      <c r="E24" s="26">
        <v>505956</v>
      </c>
      <c r="F24" s="26" t="s">
        <v>1450</v>
      </c>
      <c r="G24" s="26" t="s">
        <v>1458</v>
      </c>
      <c r="H24" s="26" t="s">
        <v>441</v>
      </c>
      <c r="I24" s="26" t="s">
        <v>1314</v>
      </c>
      <c r="J24" s="331" t="s">
        <v>1338</v>
      </c>
      <c r="K24" s="312"/>
      <c r="L24" s="340"/>
      <c r="M24" s="342">
        <f>Table13[[#This Row],[Requested Amount FFY25]]-Table13[[#This Row],[Requested Amount FY24]]</f>
        <v>140000</v>
      </c>
      <c r="N24" s="342">
        <v>140000</v>
      </c>
      <c r="O24" s="358">
        <v>-33500</v>
      </c>
      <c r="P24" s="330">
        <f>Table13[[#This Row],[Adjustment(s) - Enter NEGATIVE adjustments with minus sign]]+Table13[[#This Row],[Requested Amount FFY25]]</f>
        <v>106500</v>
      </c>
      <c r="Q24" s="367" t="s">
        <v>213</v>
      </c>
      <c r="R24" s="368"/>
      <c r="S24" s="330" t="str">
        <f>IF(Table13[[#This Row],[National/State Priority Area]] = "Enhancing the Protection of Soft Targets/Crowded Places", Table13[[#This Row],[Final Amount]],"")</f>
        <v/>
      </c>
      <c r="T24" s="347" t="str">
        <f>IF(Table13[[#This Row],[National/State Priority Area]]="Enhancing Information Sharing and Intelligence Sharing and Analysis and cooperation with federal agencies including DHS",Table13[[#This Row],[Final Amount]],"")</f>
        <v/>
      </c>
      <c r="U24" s="349" t="str">
        <f>IF(Table13[[#This Row],[National/State Priority Area]] = "Enhancing Cyber Security",Table13[[#This Row],[Final Amount]],"")</f>
        <v/>
      </c>
      <c r="V24" s="350" t="str">
        <f>IF(Table13[[#This Row],[National/State Priority Area]] = "Supporting Border Crisis Response and Enforcement",Table13[[#This Row],[Final Amount]],"")</f>
        <v/>
      </c>
      <c r="W24" s="312" t="str">
        <f>IF(Table13[[#This Row],[National/State Priority Area]] = "Enhancing Election Security",Table13[[#This Row],[Final Amount]],"")</f>
        <v/>
      </c>
      <c r="X24" s="312">
        <f t="shared" si="0"/>
        <v>0</v>
      </c>
      <c r="Y24" s="325">
        <v>0</v>
      </c>
      <c r="Z24" s="98">
        <v>0</v>
      </c>
      <c r="AA24" s="98">
        <v>0</v>
      </c>
      <c r="AB24" s="99">
        <f>SUM(Y24:AA24)</f>
        <v>0</v>
      </c>
      <c r="AC24" s="532"/>
    </row>
    <row r="25" spans="1:29" ht="45" customHeight="1" x14ac:dyDescent="0.25">
      <c r="A25" s="289">
        <v>12</v>
      </c>
      <c r="B25" s="289" t="s">
        <v>1371</v>
      </c>
      <c r="C25" s="176"/>
      <c r="D25" s="177"/>
      <c r="E25" s="26">
        <v>500354</v>
      </c>
      <c r="F25" s="26" t="s">
        <v>1459</v>
      </c>
      <c r="G25" s="26" t="s">
        <v>1460</v>
      </c>
      <c r="H25" s="26" t="s">
        <v>472</v>
      </c>
      <c r="I25" s="26" t="s">
        <v>1361</v>
      </c>
      <c r="J25" s="331" t="s">
        <v>1338</v>
      </c>
      <c r="K25" s="312"/>
      <c r="L25" s="340"/>
      <c r="M25" s="342">
        <f>Table13[[#This Row],[Requested Amount FFY25]]-Table13[[#This Row],[Requested Amount FY24]]</f>
        <v>35455.5</v>
      </c>
      <c r="N25" s="342">
        <v>35455.5</v>
      </c>
      <c r="O25" s="358">
        <f>Table13[[#This Row],[Requested Amount FFY25]]-Table13[[#This Row],[Final Amount]]</f>
        <v>14182</v>
      </c>
      <c r="P25" s="330">
        <v>21273.5</v>
      </c>
      <c r="Q25" s="367" t="s">
        <v>213</v>
      </c>
      <c r="R25" s="368"/>
      <c r="S25" s="330" t="str">
        <f>IF(Table13[[#This Row],[National/State Priority Area]] = "Enhancing the Protection of Soft Targets/Crowded Places", Table13[[#This Row],[Final Amount]],"")</f>
        <v/>
      </c>
      <c r="T25" s="347" t="str">
        <f>IF(Table13[[#This Row],[National/State Priority Area]]="Enhancing Information Sharing and Intelligence Sharing and Analysis and cooperation with federal agencies including DHS",Table13[[#This Row],[Final Amount]],"")</f>
        <v/>
      </c>
      <c r="U25" s="349" t="str">
        <f>IF(Table13[[#This Row],[National/State Priority Area]] = "Enhancing Cyber Security",Table13[[#This Row],[Final Amount]],"")</f>
        <v/>
      </c>
      <c r="V25" s="350" t="str">
        <f>IF(Table13[[#This Row],[National/State Priority Area]] = "Supporting Border Crisis Response and Enforcement",Table13[[#This Row],[Final Amount]],"")</f>
        <v/>
      </c>
      <c r="W25" s="312" t="str">
        <f>IF(Table13[[#This Row],[National/State Priority Area]] = "Enhancing Election Security",Table13[[#This Row],[Final Amount]],"")</f>
        <v/>
      </c>
      <c r="X25" s="312">
        <f t="shared" si="0"/>
        <v>0</v>
      </c>
      <c r="Y25" s="326">
        <v>0</v>
      </c>
      <c r="Z25" s="296">
        <v>0</v>
      </c>
      <c r="AA25" s="296">
        <v>0</v>
      </c>
      <c r="AB25" s="297">
        <v>0</v>
      </c>
      <c r="AC25" s="301"/>
    </row>
    <row r="26" spans="1:29" ht="45" customHeight="1" x14ac:dyDescent="0.25">
      <c r="A26" s="289">
        <v>13</v>
      </c>
      <c r="B26" s="289" t="s">
        <v>1461</v>
      </c>
      <c r="C26" s="176"/>
      <c r="D26" s="177"/>
      <c r="E26" s="26">
        <v>499808</v>
      </c>
      <c r="F26" s="26" t="s">
        <v>698</v>
      </c>
      <c r="G26" s="26" t="s">
        <v>1462</v>
      </c>
      <c r="H26" s="26" t="s">
        <v>895</v>
      </c>
      <c r="I26" s="26" t="s">
        <v>1342</v>
      </c>
      <c r="J26" s="331" t="s">
        <v>1338</v>
      </c>
      <c r="K26" s="312"/>
      <c r="L26" s="340"/>
      <c r="M26" s="342">
        <f>Table13[[#This Row],[Requested Amount FFY25]]-Table13[[#This Row],[Requested Amount FY24]]</f>
        <v>300000</v>
      </c>
      <c r="N26" s="342">
        <v>300000</v>
      </c>
      <c r="O26" s="358"/>
      <c r="P26" s="330">
        <f>Table13[[#This Row],[Adjustment(s) - Enter NEGATIVE adjustments with minus sign]]+Table13[[#This Row],[Requested Amount FFY25]]</f>
        <v>300000</v>
      </c>
      <c r="Q26" s="367" t="s">
        <v>191</v>
      </c>
      <c r="R26" s="368"/>
      <c r="S26" s="330" t="str">
        <f>IF(Table13[[#This Row],[National/State Priority Area]] = "Enhancing the Protection of Soft Targets/Crowded Places", Table13[[#This Row],[Final Amount]],"")</f>
        <v/>
      </c>
      <c r="T26" s="347" t="str">
        <f>IF(Table13[[#This Row],[National/State Priority Area]]="Enhancing Information Sharing and Intelligence Sharing and Analysis and cooperation with federal agencies including DHS",Table13[[#This Row],[Final Amount]],"")</f>
        <v/>
      </c>
      <c r="U26" s="349" t="str">
        <f>IF(Table13[[#This Row],[National/State Priority Area]] = "Enhancing Cyber Security",Table13[[#This Row],[Final Amount]],"")</f>
        <v/>
      </c>
      <c r="V26" s="350" t="str">
        <f>IF(Table13[[#This Row],[National/State Priority Area]] = "Supporting Border Crisis Response and Enforcement",Table13[[#This Row],[Final Amount]],"")</f>
        <v/>
      </c>
      <c r="W26" s="312" t="str">
        <f>IF(Table13[[#This Row],[National/State Priority Area]] = "Enhancing Election Security",Table13[[#This Row],[Final Amount]],"")</f>
        <v/>
      </c>
      <c r="X26" s="312">
        <f t="shared" si="0"/>
        <v>0</v>
      </c>
      <c r="Y26" s="326"/>
      <c r="Z26" s="296"/>
      <c r="AA26" s="296"/>
      <c r="AB26" s="297"/>
      <c r="AC26" s="301"/>
    </row>
    <row r="27" spans="1:29" ht="45" customHeight="1" x14ac:dyDescent="0.25">
      <c r="A27" s="289">
        <v>14</v>
      </c>
      <c r="B27" s="289" t="s">
        <v>1463</v>
      </c>
      <c r="C27" s="176"/>
      <c r="D27" s="177"/>
      <c r="E27" s="26">
        <v>499699</v>
      </c>
      <c r="F27" s="26" t="s">
        <v>698</v>
      </c>
      <c r="G27" s="26" t="s">
        <v>1464</v>
      </c>
      <c r="H27" s="26" t="s">
        <v>441</v>
      </c>
      <c r="I27" s="26" t="s">
        <v>1301</v>
      </c>
      <c r="J27" s="331" t="s">
        <v>1338</v>
      </c>
      <c r="K27" s="312"/>
      <c r="L27" s="340"/>
      <c r="M27" s="342">
        <f>Table13[[#This Row],[Requested Amount FFY25]]-Table13[[#This Row],[Requested Amount FY24]]</f>
        <v>431000</v>
      </c>
      <c r="N27" s="312">
        <v>431000</v>
      </c>
      <c r="O27" s="348"/>
      <c r="P27" s="174">
        <f>Table13[[#This Row],[Adjustment(s) - Enter NEGATIVE adjustments with minus sign]]+Table13[[#This Row],[Requested Amount FFY25]]</f>
        <v>431000</v>
      </c>
      <c r="Q27" s="452" t="s">
        <v>191</v>
      </c>
      <c r="R27" s="368"/>
      <c r="S27" s="312" t="str">
        <f>IF(Table13[[#This Row],[National/State Priority Area]] = "Enhancing the Protection of Soft Targets/Crowded Places", Table13[[#This Row],[Final Amount]],"")</f>
        <v/>
      </c>
      <c r="T27" s="312">
        <f>IF(Table13[[#This Row],[National/State Priority Area]]="Enhancing Information Sharing and Intelligence Sharing and Analysis and cooperation with federal agencies including DHS",Table13[[#This Row],[Final Amount]],"")</f>
        <v>431000</v>
      </c>
      <c r="U27" s="312" t="str">
        <f>IF(Table13[[#This Row],[National/State Priority Area]] = "Enhancing Cyber Security",Table13[[#This Row],[Final Amount]],"")</f>
        <v/>
      </c>
      <c r="V27" s="312" t="str">
        <f>IF(Table13[[#This Row],[National/State Priority Area]] = "Supporting Border Crisis Response and Enforcement",Table13[[#This Row],[Final Amount]],"")</f>
        <v/>
      </c>
      <c r="W27" s="312" t="str">
        <f>IF(Table13[[#This Row],[National/State Priority Area]] = "Enhancing Election Security",Table13[[#This Row],[Final Amount]],"")</f>
        <v/>
      </c>
      <c r="X27" s="347">
        <f t="shared" si="0"/>
        <v>431000</v>
      </c>
      <c r="Y27" s="326"/>
      <c r="Z27" s="296"/>
      <c r="AA27" s="296"/>
      <c r="AB27" s="297"/>
      <c r="AC27" s="301"/>
    </row>
    <row r="28" spans="1:29" ht="45" customHeight="1" x14ac:dyDescent="0.25">
      <c r="A28" s="289">
        <v>15</v>
      </c>
      <c r="B28" s="289" t="s">
        <v>1316</v>
      </c>
      <c r="C28" s="176"/>
      <c r="D28" s="177"/>
      <c r="E28" s="26">
        <v>499310</v>
      </c>
      <c r="F28" s="26" t="s">
        <v>1450</v>
      </c>
      <c r="G28" s="26" t="s">
        <v>1465</v>
      </c>
      <c r="H28" s="26" t="s">
        <v>241</v>
      </c>
      <c r="I28" s="26" t="s">
        <v>1300</v>
      </c>
      <c r="J28" s="331" t="s">
        <v>1338</v>
      </c>
      <c r="K28" s="312"/>
      <c r="L28" s="340"/>
      <c r="M28" s="342">
        <f>Table13[[#This Row],[Requested Amount FFY25]]-Table13[[#This Row],[Requested Amount FY24]]</f>
        <v>189219</v>
      </c>
      <c r="N28" s="342">
        <v>189219</v>
      </c>
      <c r="O28" s="358">
        <v>-63073</v>
      </c>
      <c r="P28" s="330">
        <f>Table13[[#This Row],[Adjustment(s) - Enter NEGATIVE adjustments with minus sign]]+Table13[[#This Row],[Requested Amount FFY25]]</f>
        <v>126146</v>
      </c>
      <c r="Q28" s="367" t="s">
        <v>213</v>
      </c>
      <c r="R28" s="368"/>
      <c r="S28" s="330">
        <f>IF(Table13[[#This Row],[National/State Priority Area]] = "Enhancing the Protection of Soft Targets/Crowded Places", Table13[[#This Row],[Final Amount]],"")</f>
        <v>126146</v>
      </c>
      <c r="T28" s="347" t="str">
        <f>IF(Table13[[#This Row],[National/State Priority Area]]="Enhancing Information Sharing and Intelligence Sharing and Analysis and cooperation with federal agencies including DHS",Table13[[#This Row],[Final Amount]],"")</f>
        <v/>
      </c>
      <c r="U28" s="349" t="str">
        <f>IF(Table13[[#This Row],[National/State Priority Area]] = "Enhancing Cyber Security",Table13[[#This Row],[Final Amount]],"")</f>
        <v/>
      </c>
      <c r="V28" s="350" t="str">
        <f>IF(Table13[[#This Row],[National/State Priority Area]] = "Supporting Border Crisis Response and Enforcement",Table13[[#This Row],[Final Amount]],"")</f>
        <v/>
      </c>
      <c r="W28" s="312" t="str">
        <f>IF(Table13[[#This Row],[National/State Priority Area]] = "Enhancing Election Security",Table13[[#This Row],[Final Amount]],"")</f>
        <v/>
      </c>
      <c r="X28" s="312">
        <f t="shared" si="0"/>
        <v>126146</v>
      </c>
      <c r="Y28" s="326">
        <v>0</v>
      </c>
      <c r="Z28" s="296">
        <v>0</v>
      </c>
      <c r="AA28" s="296">
        <v>0</v>
      </c>
      <c r="AB28" s="297">
        <f>SUM(Y28:Z28)</f>
        <v>0</v>
      </c>
      <c r="AC28" s="301"/>
    </row>
    <row r="29" spans="1:29" ht="45" customHeight="1" x14ac:dyDescent="0.25">
      <c r="A29" s="289">
        <v>15</v>
      </c>
      <c r="B29" s="289" t="s">
        <v>1466</v>
      </c>
      <c r="C29" s="176"/>
      <c r="D29" s="177"/>
      <c r="E29" s="26">
        <v>499686</v>
      </c>
      <c r="F29" s="26" t="s">
        <v>698</v>
      </c>
      <c r="G29" s="26" t="s">
        <v>1467</v>
      </c>
      <c r="H29" s="26" t="s">
        <v>441</v>
      </c>
      <c r="I29" s="26" t="s">
        <v>1300</v>
      </c>
      <c r="J29" s="331" t="s">
        <v>1338</v>
      </c>
      <c r="K29" s="312"/>
      <c r="L29" s="340"/>
      <c r="M29" s="342">
        <f>Table13[[#This Row],[Requested Amount FFY25]]-Table13[[#This Row],[Requested Amount FY24]]</f>
        <v>40000</v>
      </c>
      <c r="N29" s="312">
        <v>40000</v>
      </c>
      <c r="O29" s="348"/>
      <c r="P29" s="174">
        <f>Table13[[#This Row],[Adjustment(s) - Enter NEGATIVE adjustments with minus sign]]+Table13[[#This Row],[Requested Amount FFY25]]</f>
        <v>40000</v>
      </c>
      <c r="Q29" s="452" t="s">
        <v>191</v>
      </c>
      <c r="R29" s="368"/>
      <c r="S29" s="312">
        <f>IF(Table13[[#This Row],[National/State Priority Area]] = "Enhancing the Protection of Soft Targets/Crowded Places", Table13[[#This Row],[Final Amount]],"")</f>
        <v>40000</v>
      </c>
      <c r="T29" s="312" t="str">
        <f>IF(Table13[[#This Row],[National/State Priority Area]]="Enhancing Information Sharing and Intelligence Sharing and Analysis and cooperation with federal agencies including DHS",Table13[[#This Row],[Final Amount]],"")</f>
        <v/>
      </c>
      <c r="U29" s="312" t="str">
        <f>IF(Table13[[#This Row],[National/State Priority Area]] = "Enhancing Cyber Security",Table13[[#This Row],[Final Amount]],"")</f>
        <v/>
      </c>
      <c r="V29" s="312" t="str">
        <f>IF(Table13[[#This Row],[National/State Priority Area]] = "Supporting Border Crisis Response and Enforcement",Table13[[#This Row],[Final Amount]],"")</f>
        <v/>
      </c>
      <c r="W29" s="312" t="str">
        <f>IF(Table13[[#This Row],[National/State Priority Area]] = "Enhancing Election Security",Table13[[#This Row],[Final Amount]],"")</f>
        <v/>
      </c>
      <c r="X29" s="347">
        <f t="shared" si="0"/>
        <v>40000</v>
      </c>
      <c r="Y29" s="326"/>
      <c r="Z29" s="296"/>
      <c r="AA29" s="296"/>
      <c r="AB29" s="297"/>
      <c r="AC29" s="301"/>
    </row>
    <row r="30" spans="1:29" ht="45" customHeight="1" x14ac:dyDescent="0.25">
      <c r="A30" s="289">
        <v>17</v>
      </c>
      <c r="B30" s="289" t="s">
        <v>1468</v>
      </c>
      <c r="C30" s="176"/>
      <c r="D30" s="177"/>
      <c r="E30" s="26">
        <v>499683</v>
      </c>
      <c r="F30" s="26" t="s">
        <v>698</v>
      </c>
      <c r="G30" s="26" t="s">
        <v>1469</v>
      </c>
      <c r="H30" s="26" t="s">
        <v>241</v>
      </c>
      <c r="I30" s="26" t="s">
        <v>1300</v>
      </c>
      <c r="J30" s="331" t="s">
        <v>1338</v>
      </c>
      <c r="K30" s="312"/>
      <c r="L30" s="340"/>
      <c r="M30" s="518">
        <f>Table13[[#This Row],[Requested Amount FFY25]]-Table13[[#This Row],[Requested Amount FY24]]</f>
        <v>372000</v>
      </c>
      <c r="N30" s="558">
        <v>372000</v>
      </c>
      <c r="O30" s="559">
        <v>-60000</v>
      </c>
      <c r="P30" s="560">
        <f>Table13[[#This Row],[Adjustment(s) - Enter NEGATIVE adjustments with minus sign]]+Table13[[#This Row],[Requested Amount FFY25]]</f>
        <v>312000</v>
      </c>
      <c r="Q30" s="452" t="s">
        <v>191</v>
      </c>
      <c r="R30" s="368"/>
      <c r="S30" s="312">
        <f>IF(Table13[[#This Row],[National/State Priority Area]] = "Enhancing the Protection of Soft Targets/Crowded Places", Table13[[#This Row],[Final Amount]],"")</f>
        <v>312000</v>
      </c>
      <c r="T30" s="312" t="str">
        <f>IF(Table13[[#This Row],[National/State Priority Area]]="Enhancing Information Sharing and Intelligence Sharing and Analysis and cooperation with federal agencies including DHS",Table13[[#This Row],[Final Amount]],"")</f>
        <v/>
      </c>
      <c r="U30" s="312" t="str">
        <f>IF(Table13[[#This Row],[National/State Priority Area]] = "Enhancing Cyber Security",Table13[[#This Row],[Final Amount]],"")</f>
        <v/>
      </c>
      <c r="V30" s="312" t="str">
        <f>IF(Table13[[#This Row],[National/State Priority Area]] = "Supporting Border Crisis Response and Enforcement",Table13[[#This Row],[Final Amount]],"")</f>
        <v/>
      </c>
      <c r="W30" s="312" t="str">
        <f>IF(Table13[[#This Row],[National/State Priority Area]] = "Enhancing Election Security",Table13[[#This Row],[Final Amount]],"")</f>
        <v/>
      </c>
      <c r="X30" s="347">
        <f t="shared" si="0"/>
        <v>312000</v>
      </c>
      <c r="Y30" s="326"/>
      <c r="Z30" s="296"/>
      <c r="AA30" s="296"/>
      <c r="AB30" s="297"/>
      <c r="AC30" s="301"/>
    </row>
    <row r="31" spans="1:29" ht="45" customHeight="1" x14ac:dyDescent="0.25">
      <c r="A31" s="289">
        <v>18</v>
      </c>
      <c r="B31" s="289" t="s">
        <v>1365</v>
      </c>
      <c r="C31" s="176"/>
      <c r="D31" s="177"/>
      <c r="E31" s="26">
        <v>505967</v>
      </c>
      <c r="F31" s="26" t="s">
        <v>1430</v>
      </c>
      <c r="G31" s="26" t="s">
        <v>1470</v>
      </c>
      <c r="H31" s="26" t="s">
        <v>1471</v>
      </c>
      <c r="I31" s="26" t="s">
        <v>1314</v>
      </c>
      <c r="J31" s="331" t="s">
        <v>1338</v>
      </c>
      <c r="K31" s="312"/>
      <c r="L31" s="517"/>
      <c r="M31" s="342">
        <f>Table13[[#This Row],[Requested Amount FFY25]]-Table13[[#This Row],[Requested Amount FY24]]</f>
        <v>40000</v>
      </c>
      <c r="N31" s="342">
        <v>40000</v>
      </c>
      <c r="O31" s="358"/>
      <c r="P31" s="330">
        <f>Table13[[#This Row],[Adjustment(s) - Enter NEGATIVE adjustments with minus sign]]+Table13[[#This Row],[Requested Amount FFY25]]</f>
        <v>40000</v>
      </c>
      <c r="Q31" s="562" t="s">
        <v>213</v>
      </c>
      <c r="R31" s="368"/>
      <c r="S31" s="330" t="str">
        <f>IF(Table13[[#This Row],[National/State Priority Area]] = "Enhancing the Protection of Soft Targets/Crowded Places", Table13[[#This Row],[Final Amount]],"")</f>
        <v/>
      </c>
      <c r="T31" s="347" t="str">
        <f>IF(Table13[[#This Row],[National/State Priority Area]]="Enhancing Information Sharing and Intelligence Sharing and Analysis and cooperation with federal agencies including DHS",Table13[[#This Row],[Final Amount]],"")</f>
        <v/>
      </c>
      <c r="U31" s="349" t="str">
        <f>IF(Table13[[#This Row],[National/State Priority Area]] = "Enhancing Cyber Security",Table13[[#This Row],[Final Amount]],"")</f>
        <v/>
      </c>
      <c r="V31" s="350" t="str">
        <f>IF(Table13[[#This Row],[National/State Priority Area]] = "Supporting Border Crisis Response and Enforcement",Table13[[#This Row],[Final Amount]],"")</f>
        <v/>
      </c>
      <c r="W31" s="312" t="str">
        <f>IF(Table13[[#This Row],[National/State Priority Area]] = "Enhancing Election Security",Table13[[#This Row],[Final Amount]],"")</f>
        <v/>
      </c>
      <c r="X31" s="312">
        <f t="shared" si="0"/>
        <v>0</v>
      </c>
      <c r="Y31" s="326">
        <v>0</v>
      </c>
      <c r="Z31" s="296">
        <v>0</v>
      </c>
      <c r="AA31" s="296">
        <v>0</v>
      </c>
      <c r="AB31" s="297">
        <f>SUM(Y31:Z31)</f>
        <v>0</v>
      </c>
      <c r="AC31" s="301"/>
    </row>
    <row r="32" spans="1:29" ht="45" customHeight="1" x14ac:dyDescent="0.25">
      <c r="A32" s="289">
        <v>18</v>
      </c>
      <c r="B32" s="289" t="s">
        <v>1343</v>
      </c>
      <c r="C32" s="176"/>
      <c r="D32" s="177"/>
      <c r="E32" s="26">
        <v>505969</v>
      </c>
      <c r="F32" s="26" t="s">
        <v>1430</v>
      </c>
      <c r="G32" s="26" t="s">
        <v>1487</v>
      </c>
      <c r="H32" s="26" t="s">
        <v>1488</v>
      </c>
      <c r="I32" s="26" t="s">
        <v>1301</v>
      </c>
      <c r="J32" s="331" t="s">
        <v>1338</v>
      </c>
      <c r="K32" s="312"/>
      <c r="L32" s="517"/>
      <c r="M32" s="530">
        <f>Table13[[#This Row],[Requested Amount FFY25]]-Table13[[#This Row],[Requested Amount FY24]]</f>
        <v>700000</v>
      </c>
      <c r="N32" s="519">
        <v>700000</v>
      </c>
      <c r="O32" s="520">
        <v>-350000</v>
      </c>
      <c r="P32" s="330">
        <f>Table13[[#This Row],[Adjustment(s) - Enter NEGATIVE adjustments with minus sign]]+Table13[[#This Row],[Requested Amount FFY25]]</f>
        <v>350000</v>
      </c>
      <c r="Q32" s="562" t="s">
        <v>213</v>
      </c>
      <c r="R32" s="368"/>
      <c r="S32" s="330" t="str">
        <f>IF(Table13[[#This Row],[National/State Priority Area]] = "Enhancing the Protection of Soft Targets/Crowded Places", Table13[[#This Row],[Final Amount]],"")</f>
        <v/>
      </c>
      <c r="T32" s="347">
        <f>IF(Table13[[#This Row],[National/State Priority Area]]="Enhancing Information Sharing and Intelligence Sharing and Analysis and cooperation with federal agencies including DHS",Table13[[#This Row],[Final Amount]],"")</f>
        <v>350000</v>
      </c>
      <c r="U32" s="349" t="str">
        <f>IF(Table13[[#This Row],[National/State Priority Area]] = "Enhancing Cyber Security",Table13[[#This Row],[Final Amount]],"")</f>
        <v/>
      </c>
      <c r="V32" s="350" t="str">
        <f>IF(Table13[[#This Row],[National/State Priority Area]] = "Supporting Border Crisis Response and Enforcement",Table13[[#This Row],[Final Amount]],"")</f>
        <v/>
      </c>
      <c r="W32" s="312" t="str">
        <f>IF(Table13[[#This Row],[National/State Priority Area]] = "Enhancing Election Security",Table13[[#This Row],[Final Amount]],"")</f>
        <v/>
      </c>
      <c r="X32" s="312">
        <f t="shared" si="0"/>
        <v>350000</v>
      </c>
      <c r="Y32" s="567">
        <v>0</v>
      </c>
      <c r="Z32" s="564">
        <v>0</v>
      </c>
      <c r="AA32" s="564">
        <v>0</v>
      </c>
      <c r="AB32" s="564">
        <f>SUM(Y32:Z32)</f>
        <v>0</v>
      </c>
      <c r="AC32" s="363"/>
    </row>
    <row r="33" spans="1:29" ht="45" customHeight="1" thickBot="1" x14ac:dyDescent="0.3">
      <c r="A33" s="568">
        <v>20</v>
      </c>
      <c r="B33" s="568" t="s">
        <v>1358</v>
      </c>
      <c r="C33" s="221"/>
      <c r="D33" s="222"/>
      <c r="E33" s="228">
        <v>500221</v>
      </c>
      <c r="F33" s="228" t="s">
        <v>1459</v>
      </c>
      <c r="G33" s="228" t="s">
        <v>1472</v>
      </c>
      <c r="H33" s="228" t="s">
        <v>472</v>
      </c>
      <c r="I33" s="228" t="s">
        <v>1361</v>
      </c>
      <c r="J33" s="569" t="s">
        <v>1338</v>
      </c>
      <c r="K33" s="570"/>
      <c r="L33" s="571"/>
      <c r="M33" s="572">
        <f>Table13[[#This Row],[Requested Amount FFY25]]-Table13[[#This Row],[Requested Amount FY24]]</f>
        <v>75600</v>
      </c>
      <c r="N33" s="572">
        <v>75600</v>
      </c>
      <c r="O33" s="573">
        <v>-37800</v>
      </c>
      <c r="P33" s="574">
        <f>Table13[[#This Row],[Adjustment(s) - Enter NEGATIVE adjustments with minus sign]]+Table13[[#This Row],[Requested Amount FFY25]]</f>
        <v>37800</v>
      </c>
      <c r="Q33" s="575" t="s">
        <v>213</v>
      </c>
      <c r="R33" s="576"/>
      <c r="S33" s="574" t="str">
        <f>IF(Table13[[#This Row],[National/State Priority Area]] = "Enhancing the Protection of Soft Targets/Crowded Places", Table13[[#This Row],[Final Amount]],"")</f>
        <v/>
      </c>
      <c r="T33" s="577" t="str">
        <f>IF(Table13[[#This Row],[National/State Priority Area]]="Enhancing Information Sharing and Intelligence Sharing and Analysis and cooperation with federal agencies including DHS",Table13[[#This Row],[Final Amount]],"")</f>
        <v/>
      </c>
      <c r="U33" s="578" t="str">
        <f>IF(Table13[[#This Row],[National/State Priority Area]] = "Enhancing Cyber Security",Table13[[#This Row],[Final Amount]],"")</f>
        <v/>
      </c>
      <c r="V33" s="579" t="str">
        <f>IF(Table13[[#This Row],[National/State Priority Area]] = "Supporting Border Crisis Response and Enforcement",Table13[[#This Row],[Final Amount]],"")</f>
        <v/>
      </c>
      <c r="W33" s="570" t="str">
        <f>IF(Table13[[#This Row],[National/State Priority Area]] = "Enhancing Election Security",Table13[[#This Row],[Final Amount]],"")</f>
        <v/>
      </c>
      <c r="X33" s="570">
        <f t="shared" si="0"/>
        <v>0</v>
      </c>
      <c r="Y33" s="512">
        <v>0</v>
      </c>
      <c r="Z33" s="236">
        <v>0</v>
      </c>
      <c r="AA33" s="236">
        <v>0</v>
      </c>
      <c r="AB33" s="237">
        <f>SUM(Y33:Z33)</f>
        <v>0</v>
      </c>
      <c r="AC33" s="580"/>
    </row>
    <row r="34" spans="1:29" ht="45" customHeight="1" x14ac:dyDescent="0.25">
      <c r="A34" s="300">
        <v>21</v>
      </c>
      <c r="B34" s="300" t="s">
        <v>1380</v>
      </c>
      <c r="C34" s="38"/>
      <c r="D34" s="39"/>
      <c r="E34" s="107">
        <v>499254</v>
      </c>
      <c r="F34" s="107" t="s">
        <v>673</v>
      </c>
      <c r="G34" s="107" t="s">
        <v>1473</v>
      </c>
      <c r="H34" s="107" t="s">
        <v>241</v>
      </c>
      <c r="I34" s="107" t="s">
        <v>1300</v>
      </c>
      <c r="J34" s="522" t="s">
        <v>1338</v>
      </c>
      <c r="K34" s="523"/>
      <c r="L34" s="524"/>
      <c r="M34" s="519">
        <f>Table13[[#This Row],[Requested Amount FFY25]]-Table13[[#This Row],[Requested Amount FY24]]</f>
        <v>695000</v>
      </c>
      <c r="N34" s="519">
        <v>695000</v>
      </c>
      <c r="O34" s="520">
        <v>-77000</v>
      </c>
      <c r="P34" s="521">
        <f>Table13[[#This Row],[Adjustment(s) - Enter NEGATIVE adjustments with minus sign]]+Table13[[#This Row],[Requested Amount FFY25]]</f>
        <v>618000</v>
      </c>
      <c r="Q34" s="525" t="s">
        <v>191</v>
      </c>
      <c r="R34" s="526"/>
      <c r="S34" s="521">
        <f>IF(Table13[[#This Row],[National/State Priority Area]] = "Enhancing the Protection of Soft Targets/Crowded Places", Table13[[#This Row],[Final Amount]],"")</f>
        <v>618000</v>
      </c>
      <c r="T34" s="527" t="str">
        <f>IF(Table13[[#This Row],[National/State Priority Area]]="Enhancing Information Sharing and Intelligence Sharing and Analysis and cooperation with federal agencies including DHS",Table13[[#This Row],[Final Amount]],"")</f>
        <v/>
      </c>
      <c r="U34" s="528" t="str">
        <f>IF(Table13[[#This Row],[National/State Priority Area]] = "Enhancing Cyber Security",Table13[[#This Row],[Final Amount]],"")</f>
        <v/>
      </c>
      <c r="V34" s="529" t="str">
        <f>IF(Table13[[#This Row],[National/State Priority Area]] = "Supporting Border Crisis Response and Enforcement",Table13[[#This Row],[Final Amount]],"")</f>
        <v/>
      </c>
      <c r="W34" s="523" t="str">
        <f>IF(Table13[[#This Row],[National/State Priority Area]] = "Enhancing Election Security",Table13[[#This Row],[Final Amount]],"")</f>
        <v/>
      </c>
      <c r="X34" s="523">
        <f t="shared" si="0"/>
        <v>618000</v>
      </c>
      <c r="Y34" s="565"/>
      <c r="Z34" s="250"/>
      <c r="AA34" s="250"/>
      <c r="AB34" s="251"/>
      <c r="AC34" s="566"/>
    </row>
    <row r="35" spans="1:29" ht="46.5" x14ac:dyDescent="0.25">
      <c r="A35" s="289">
        <v>22</v>
      </c>
      <c r="B35" s="289" t="s">
        <v>1368</v>
      </c>
      <c r="C35" s="38"/>
      <c r="D35" s="39"/>
      <c r="E35" s="26">
        <v>500355</v>
      </c>
      <c r="F35" s="26" t="s">
        <v>1459</v>
      </c>
      <c r="G35" s="26" t="s">
        <v>1474</v>
      </c>
      <c r="H35" s="26" t="s">
        <v>242</v>
      </c>
      <c r="I35" s="26" t="s">
        <v>1361</v>
      </c>
      <c r="J35" s="331" t="s">
        <v>1338</v>
      </c>
      <c r="K35" s="312"/>
      <c r="L35" s="340"/>
      <c r="M35" s="342">
        <f>Table13[[#This Row],[Requested Amount FFY25]]-Table13[[#This Row],[Requested Amount FY24]]</f>
        <v>336</v>
      </c>
      <c r="N35" s="342">
        <v>336</v>
      </c>
      <c r="O35" s="358"/>
      <c r="P35" s="330">
        <f>Table13[[#This Row],[Adjustment(s) - Enter NEGATIVE adjustments with minus sign]]+Table13[[#This Row],[Requested Amount FFY25]]</f>
        <v>336</v>
      </c>
      <c r="Q35" s="367" t="s">
        <v>213</v>
      </c>
      <c r="R35" s="368"/>
      <c r="S35" s="330" t="str">
        <f>IF(Table13[[#This Row],[National/State Priority Area]] = "Enhancing the Protection of Soft Targets/Crowded Places", Table13[[#This Row],[Final Amount]],"")</f>
        <v/>
      </c>
      <c r="T35" s="347" t="str">
        <f>IF(Table13[[#This Row],[National/State Priority Area]]="Enhancing Information Sharing and Intelligence Sharing and Analysis and cooperation with federal agencies including DHS",Table13[[#This Row],[Final Amount]],"")</f>
        <v/>
      </c>
      <c r="U35" s="349" t="str">
        <f>IF(Table13[[#This Row],[National/State Priority Area]] = "Enhancing Cyber Security",Table13[[#This Row],[Final Amount]],"")</f>
        <v/>
      </c>
      <c r="V35" s="350" t="str">
        <f>IF(Table13[[#This Row],[National/State Priority Area]] = "Supporting Border Crisis Response and Enforcement",Table13[[#This Row],[Final Amount]],"")</f>
        <v/>
      </c>
      <c r="W35" s="312" t="str">
        <f>IF(Table13[[#This Row],[National/State Priority Area]] = "Enhancing Election Security",Table13[[#This Row],[Final Amount]],"")</f>
        <v/>
      </c>
      <c r="X35" s="312">
        <f t="shared" si="0"/>
        <v>0</v>
      </c>
      <c r="Y35" s="98"/>
      <c r="Z35" s="98"/>
      <c r="AA35" s="98"/>
      <c r="AB35" s="99"/>
      <c r="AC35" s="532"/>
    </row>
    <row r="36" spans="1:29" ht="45" customHeight="1" x14ac:dyDescent="0.25">
      <c r="A36" s="300">
        <v>23</v>
      </c>
      <c r="B36" s="300" t="s">
        <v>1475</v>
      </c>
      <c r="C36" s="119"/>
      <c r="D36" s="120"/>
      <c r="E36" s="107">
        <v>500532</v>
      </c>
      <c r="F36" s="107" t="s">
        <v>698</v>
      </c>
      <c r="G36" s="107" t="s">
        <v>1476</v>
      </c>
      <c r="H36" s="107" t="s">
        <v>241</v>
      </c>
      <c r="I36" s="107" t="s">
        <v>1300</v>
      </c>
      <c r="J36" s="522" t="s">
        <v>1338</v>
      </c>
      <c r="K36" s="523"/>
      <c r="L36" s="524"/>
      <c r="M36" s="519">
        <f>Table13[[#This Row],[Requested Amount FFY25]]-Table13[[#This Row],[Requested Amount FY24]]</f>
        <v>142000</v>
      </c>
      <c r="N36" s="523">
        <v>142000</v>
      </c>
      <c r="O36" s="531"/>
      <c r="P36" s="561">
        <f>Table13[[#This Row],[Adjustment(s) - Enter NEGATIVE adjustments with minus sign]]+Table13[[#This Row],[Requested Amount FFY25]]</f>
        <v>142000</v>
      </c>
      <c r="Q36" s="563" t="s">
        <v>191</v>
      </c>
      <c r="R36" s="526"/>
      <c r="S36" s="523">
        <f>IF(Table13[[#This Row],[National/State Priority Area]] = "Enhancing the Protection of Soft Targets/Crowded Places", Table13[[#This Row],[Final Amount]],"")</f>
        <v>142000</v>
      </c>
      <c r="T36" s="523" t="str">
        <f>IF(Table13[[#This Row],[National/State Priority Area]]="Enhancing Information Sharing and Intelligence Sharing and Analysis and cooperation with federal agencies including DHS",Table13[[#This Row],[Final Amount]],"")</f>
        <v/>
      </c>
      <c r="U36" s="523" t="str">
        <f>IF(Table13[[#This Row],[National/State Priority Area]] = "Enhancing Cyber Security",Table13[[#This Row],[Final Amount]],"")</f>
        <v/>
      </c>
      <c r="V36" s="523" t="str">
        <f>IF(Table13[[#This Row],[National/State Priority Area]] = "Supporting Border Crisis Response and Enforcement",Table13[[#This Row],[Final Amount]],"")</f>
        <v/>
      </c>
      <c r="W36" s="523" t="str">
        <f>IF(Table13[[#This Row],[National/State Priority Area]] = "Enhancing Election Security",Table13[[#This Row],[Final Amount]],"")</f>
        <v/>
      </c>
      <c r="X36" s="527">
        <f t="shared" si="0"/>
        <v>142000</v>
      </c>
      <c r="Y36" s="204"/>
      <c r="Z36" s="204"/>
      <c r="AA36" s="204"/>
      <c r="AB36" s="111"/>
      <c r="AC36" s="533"/>
    </row>
    <row r="37" spans="1:29" ht="46.5" x14ac:dyDescent="0.25">
      <c r="A37" s="289">
        <v>24</v>
      </c>
      <c r="B37" s="289" t="s">
        <v>1477</v>
      </c>
      <c r="C37" s="119"/>
      <c r="D37" s="120"/>
      <c r="E37" s="26">
        <v>505935</v>
      </c>
      <c r="F37" s="26" t="s">
        <v>698</v>
      </c>
      <c r="G37" s="26" t="s">
        <v>1478</v>
      </c>
      <c r="H37" s="26" t="s">
        <v>260</v>
      </c>
      <c r="I37" s="26" t="s">
        <v>1300</v>
      </c>
      <c r="J37" s="331" t="s">
        <v>1338</v>
      </c>
      <c r="K37" s="312"/>
      <c r="L37" s="340"/>
      <c r="M37" s="342">
        <f>Table13[[#This Row],[Requested Amount FFY25]]-Table13[[#This Row],[Requested Amount FY24]]</f>
        <v>980000</v>
      </c>
      <c r="N37" s="312">
        <v>980000</v>
      </c>
      <c r="O37" s="348">
        <v>-660000</v>
      </c>
      <c r="P37" s="174">
        <f>Table13[[#This Row],[Adjustment(s) - Enter NEGATIVE adjustments with minus sign]]+Table13[[#This Row],[Requested Amount FFY25]]</f>
        <v>320000</v>
      </c>
      <c r="Q37" s="452" t="s">
        <v>191</v>
      </c>
      <c r="R37" s="368"/>
      <c r="S37" s="312">
        <f>IF(Table13[[#This Row],[National/State Priority Area]] = "Enhancing the Protection of Soft Targets/Crowded Places", Table13[[#This Row],[Final Amount]],"")</f>
        <v>320000</v>
      </c>
      <c r="T37" s="312" t="str">
        <f>IF(Table13[[#This Row],[National/State Priority Area]]="Enhancing Information Sharing and Intelligence Sharing and Analysis and cooperation with federal agencies including DHS",Table13[[#This Row],[Final Amount]],"")</f>
        <v/>
      </c>
      <c r="U37" s="312" t="str">
        <f>IF(Table13[[#This Row],[National/State Priority Area]] = "Enhancing Cyber Security",Table13[[#This Row],[Final Amount]],"")</f>
        <v/>
      </c>
      <c r="V37" s="312" t="str">
        <f>IF(Table13[[#This Row],[National/State Priority Area]] = "Supporting Border Crisis Response and Enforcement",Table13[[#This Row],[Final Amount]],"")</f>
        <v/>
      </c>
      <c r="W37" s="312" t="str">
        <f>IF(Table13[[#This Row],[National/State Priority Area]] = "Enhancing Election Security",Table13[[#This Row],[Final Amount]],"")</f>
        <v/>
      </c>
      <c r="X37" s="347">
        <f t="shared" si="0"/>
        <v>320000</v>
      </c>
      <c r="Y37" s="98"/>
      <c r="Z37" s="98"/>
      <c r="AA37" s="98"/>
      <c r="AB37" s="99"/>
      <c r="AC37" s="532"/>
    </row>
    <row r="38" spans="1:29" ht="46.5" x14ac:dyDescent="0.25">
      <c r="A38" s="289">
        <v>25</v>
      </c>
      <c r="B38" s="289" t="s">
        <v>1387</v>
      </c>
      <c r="C38" s="119"/>
      <c r="D38" s="120"/>
      <c r="E38" s="26">
        <v>505944</v>
      </c>
      <c r="F38" s="26" t="s">
        <v>698</v>
      </c>
      <c r="G38" s="26" t="s">
        <v>1479</v>
      </c>
      <c r="H38" s="26" t="s">
        <v>241</v>
      </c>
      <c r="I38" s="26" t="s">
        <v>1361</v>
      </c>
      <c r="J38" s="331" t="s">
        <v>1338</v>
      </c>
      <c r="K38" s="312"/>
      <c r="L38" s="340"/>
      <c r="M38" s="342">
        <f>Table13[[#This Row],[Requested Amount FFY25]]-Table13[[#This Row],[Requested Amount FY24]]</f>
        <v>240000</v>
      </c>
      <c r="N38" s="342">
        <v>240000</v>
      </c>
      <c r="O38" s="358"/>
      <c r="P38" s="330">
        <f>Table13[[#This Row],[Adjustment(s) - Enter NEGATIVE adjustments with minus sign]]+Table13[[#This Row],[Requested Amount FFY25]]</f>
        <v>240000</v>
      </c>
      <c r="Q38" s="367" t="s">
        <v>191</v>
      </c>
      <c r="R38" s="368"/>
      <c r="S38" s="330" t="str">
        <f>IF(Table13[[#This Row],[National/State Priority Area]] = "Enhancing the Protection of Soft Targets/Crowded Places", Table13[[#This Row],[Final Amount]],"")</f>
        <v/>
      </c>
      <c r="T38" s="347" t="str">
        <f>IF(Table13[[#This Row],[National/State Priority Area]]="Enhancing Information Sharing and Intelligence Sharing and Analysis and cooperation with federal agencies including DHS",Table13[[#This Row],[Final Amount]],"")</f>
        <v/>
      </c>
      <c r="U38" s="349" t="str">
        <f>IF(Table13[[#This Row],[National/State Priority Area]] = "Enhancing Cyber Security",Table13[[#This Row],[Final Amount]],"")</f>
        <v/>
      </c>
      <c r="V38" s="350" t="str">
        <f>IF(Table13[[#This Row],[National/State Priority Area]] = "Supporting Border Crisis Response and Enforcement",Table13[[#This Row],[Final Amount]],"")</f>
        <v/>
      </c>
      <c r="W38" s="312" t="str">
        <f>IF(Table13[[#This Row],[National/State Priority Area]] = "Enhancing Election Security",Table13[[#This Row],[Final Amount]],"")</f>
        <v/>
      </c>
      <c r="X38" s="312">
        <f t="shared" si="0"/>
        <v>0</v>
      </c>
      <c r="Y38" s="98"/>
      <c r="Z38" s="98"/>
      <c r="AA38" s="98"/>
      <c r="AB38" s="99"/>
      <c r="AC38" s="532"/>
    </row>
    <row r="39" spans="1:29" ht="46.5" x14ac:dyDescent="0.25">
      <c r="A39" s="289">
        <v>26</v>
      </c>
      <c r="B39" s="289" t="s">
        <v>1322</v>
      </c>
      <c r="C39" s="119"/>
      <c r="D39" s="120"/>
      <c r="E39" s="26">
        <v>502526</v>
      </c>
      <c r="F39" s="26" t="s">
        <v>1480</v>
      </c>
      <c r="G39" s="26" t="s">
        <v>1481</v>
      </c>
      <c r="H39" s="26" t="s">
        <v>241</v>
      </c>
      <c r="I39" s="26" t="s">
        <v>1300</v>
      </c>
      <c r="J39" s="331" t="s">
        <v>1338</v>
      </c>
      <c r="K39" s="312"/>
      <c r="L39" s="340"/>
      <c r="M39" s="342">
        <f>Table13[[#This Row],[Requested Amount FFY25]]-Table13[[#This Row],[Requested Amount FY24]]</f>
        <v>1101500</v>
      </c>
      <c r="N39" s="342">
        <v>1101500</v>
      </c>
      <c r="O39" s="358">
        <v>-351500</v>
      </c>
      <c r="P39" s="330">
        <f>Table13[[#This Row],[Adjustment(s) - Enter NEGATIVE adjustments with minus sign]]+Table13[[#This Row],[Requested Amount FFY25]]</f>
        <v>750000</v>
      </c>
      <c r="Q39" s="367" t="s">
        <v>191</v>
      </c>
      <c r="R39" s="368"/>
      <c r="S39" s="330">
        <f>IF(Table13[[#This Row],[National/State Priority Area]] = "Enhancing the Protection of Soft Targets/Crowded Places", Table13[[#This Row],[Final Amount]],"")</f>
        <v>750000</v>
      </c>
      <c r="T39" s="347" t="str">
        <f>IF(Table13[[#This Row],[National/State Priority Area]]="Enhancing Information Sharing and Intelligence Sharing and Analysis and cooperation with federal agencies including DHS",Table13[[#This Row],[Final Amount]],"")</f>
        <v/>
      </c>
      <c r="U39" s="349" t="str">
        <f>IF(Table13[[#This Row],[National/State Priority Area]] = "Enhancing Cyber Security",Table13[[#This Row],[Final Amount]],"")</f>
        <v/>
      </c>
      <c r="V39" s="350" t="str">
        <f>IF(Table13[[#This Row],[National/State Priority Area]] = "Supporting Border Crisis Response and Enforcement",Table13[[#This Row],[Final Amount]],"")</f>
        <v/>
      </c>
      <c r="W39" s="312" t="str">
        <f>IF(Table13[[#This Row],[National/State Priority Area]] = "Enhancing Election Security",Table13[[#This Row],[Final Amount]],"")</f>
        <v/>
      </c>
      <c r="X39" s="312">
        <f t="shared" si="0"/>
        <v>750000</v>
      </c>
      <c r="Y39" s="98">
        <v>0</v>
      </c>
      <c r="Z39" s="98">
        <v>0</v>
      </c>
      <c r="AA39" s="98">
        <v>0</v>
      </c>
      <c r="AB39" s="99">
        <v>0</v>
      </c>
      <c r="AC39" s="532"/>
    </row>
    <row r="40" spans="1:29" ht="46.5" x14ac:dyDescent="0.25">
      <c r="A40" s="289">
        <v>27</v>
      </c>
      <c r="B40" s="289" t="s">
        <v>1362</v>
      </c>
      <c r="C40" s="119"/>
      <c r="D40" s="120"/>
      <c r="E40" s="26">
        <v>505966</v>
      </c>
      <c r="F40" s="26" t="s">
        <v>1430</v>
      </c>
      <c r="G40" s="26" t="s">
        <v>1482</v>
      </c>
      <c r="H40" s="26" t="s">
        <v>1367</v>
      </c>
      <c r="I40" s="26" t="s">
        <v>1314</v>
      </c>
      <c r="J40" s="331" t="s">
        <v>1338</v>
      </c>
      <c r="K40" s="312"/>
      <c r="L40" s="340"/>
      <c r="M40" s="342">
        <f>Table13[[#This Row],[Requested Amount FFY25]]-Table13[[#This Row],[Requested Amount FY24]]</f>
        <v>200000</v>
      </c>
      <c r="N40" s="342">
        <v>200000</v>
      </c>
      <c r="O40" s="358"/>
      <c r="P40" s="330">
        <f>Table13[[#This Row],[Adjustment(s) - Enter NEGATIVE adjustments with minus sign]]+Table13[[#This Row],[Requested Amount FFY25]]</f>
        <v>200000</v>
      </c>
      <c r="Q40" s="367" t="s">
        <v>213</v>
      </c>
      <c r="R40" s="368"/>
      <c r="S40" s="330" t="str">
        <f>IF(Table13[[#This Row],[National/State Priority Area]] = "Enhancing the Protection of Soft Targets/Crowded Places", Table13[[#This Row],[Final Amount]],"")</f>
        <v/>
      </c>
      <c r="T40" s="347" t="str">
        <f>IF(Table13[[#This Row],[National/State Priority Area]]="Enhancing Information Sharing and Intelligence Sharing and Analysis and cooperation with federal agencies including DHS",Table13[[#This Row],[Final Amount]],"")</f>
        <v/>
      </c>
      <c r="U40" s="349" t="str">
        <f>IF(Table13[[#This Row],[National/State Priority Area]] = "Enhancing Cyber Security",Table13[[#This Row],[Final Amount]],"")</f>
        <v/>
      </c>
      <c r="V40" s="350" t="str">
        <f>IF(Table13[[#This Row],[National/State Priority Area]] = "Supporting Border Crisis Response and Enforcement",Table13[[#This Row],[Final Amount]],"")</f>
        <v/>
      </c>
      <c r="W40" s="312" t="str">
        <f>IF(Table13[[#This Row],[National/State Priority Area]] = "Enhancing Election Security",Table13[[#This Row],[Final Amount]],"")</f>
        <v/>
      </c>
      <c r="X40" s="312">
        <f t="shared" si="0"/>
        <v>0</v>
      </c>
      <c r="Y40" s="98">
        <v>0</v>
      </c>
      <c r="Z40" s="98">
        <v>0</v>
      </c>
      <c r="AA40" s="98">
        <v>0</v>
      </c>
      <c r="AB40" s="99">
        <f>SUM(Y40:AA40)</f>
        <v>0</v>
      </c>
      <c r="AC40" s="532"/>
    </row>
    <row r="41" spans="1:29" ht="46.5" x14ac:dyDescent="0.25">
      <c r="A41" s="289">
        <v>28</v>
      </c>
      <c r="B41" s="289" t="s">
        <v>1330</v>
      </c>
      <c r="C41" s="119"/>
      <c r="D41" s="120"/>
      <c r="E41" s="26">
        <v>499084</v>
      </c>
      <c r="F41" s="26" t="s">
        <v>1430</v>
      </c>
      <c r="G41" s="26" t="s">
        <v>1483</v>
      </c>
      <c r="H41" s="26" t="s">
        <v>316</v>
      </c>
      <c r="I41" s="26" t="s">
        <v>1314</v>
      </c>
      <c r="J41" s="331" t="s">
        <v>1338</v>
      </c>
      <c r="K41" s="312"/>
      <c r="L41" s="340"/>
      <c r="M41" s="342">
        <f>Table13[[#This Row],[Requested Amount FFY25]]-Table13[[#This Row],[Requested Amount FY24]]</f>
        <v>110000</v>
      </c>
      <c r="N41" s="342">
        <v>110000</v>
      </c>
      <c r="O41" s="358"/>
      <c r="P41" s="330">
        <f>Table13[[#This Row],[Adjustment(s) - Enter NEGATIVE adjustments with minus sign]]+Table13[[#This Row],[Requested Amount FFY25]]</f>
        <v>110000</v>
      </c>
      <c r="Q41" s="367" t="s">
        <v>213</v>
      </c>
      <c r="R41" s="368"/>
      <c r="S41" s="330" t="str">
        <f>IF(Table13[[#This Row],[National/State Priority Area]] = "Enhancing the Protection of Soft Targets/Crowded Places", Table13[[#This Row],[Final Amount]],"")</f>
        <v/>
      </c>
      <c r="T41" s="347" t="str">
        <f>IF(Table13[[#This Row],[National/State Priority Area]]="Enhancing Information Sharing and Intelligence Sharing and Analysis and cooperation with federal agencies including DHS",Table13[[#This Row],[Final Amount]],"")</f>
        <v/>
      </c>
      <c r="U41" s="349" t="str">
        <f>IF(Table13[[#This Row],[National/State Priority Area]] = "Enhancing Cyber Security",Table13[[#This Row],[Final Amount]],"")</f>
        <v/>
      </c>
      <c r="V41" s="350" t="str">
        <f>IF(Table13[[#This Row],[National/State Priority Area]] = "Supporting Border Crisis Response and Enforcement",Table13[[#This Row],[Final Amount]],"")</f>
        <v/>
      </c>
      <c r="W41" s="312" t="str">
        <f>IF(Table13[[#This Row],[National/State Priority Area]] = "Enhancing Election Security",Table13[[#This Row],[Final Amount]],"")</f>
        <v/>
      </c>
      <c r="X41" s="312">
        <f t="shared" si="0"/>
        <v>0</v>
      </c>
      <c r="Y41" s="98">
        <v>0</v>
      </c>
      <c r="Z41" s="98">
        <v>0</v>
      </c>
      <c r="AA41" s="98">
        <v>0</v>
      </c>
      <c r="AB41" s="99">
        <f>SUM(Y41:Z41)</f>
        <v>0</v>
      </c>
      <c r="AC41" s="532"/>
    </row>
    <row r="42" spans="1:29" ht="46.5" x14ac:dyDescent="0.25">
      <c r="A42" s="289">
        <v>29</v>
      </c>
      <c r="B42" s="289" t="s">
        <v>994</v>
      </c>
      <c r="C42" s="119"/>
      <c r="D42" s="120"/>
      <c r="E42" s="26">
        <v>505919</v>
      </c>
      <c r="F42" s="26" t="s">
        <v>1448</v>
      </c>
      <c r="G42" s="26" t="s">
        <v>1484</v>
      </c>
      <c r="H42" s="26" t="s">
        <v>390</v>
      </c>
      <c r="I42" s="26" t="s">
        <v>1314</v>
      </c>
      <c r="J42" s="331" t="s">
        <v>1338</v>
      </c>
      <c r="K42" s="312"/>
      <c r="L42" s="340"/>
      <c r="M42" s="342">
        <f>Table13[[#This Row],[Requested Amount FFY25]]-Table13[[#This Row],[Requested Amount FY24]]</f>
        <v>55200</v>
      </c>
      <c r="N42" s="342">
        <v>55200</v>
      </c>
      <c r="O42" s="358"/>
      <c r="P42" s="330">
        <f>Table13[[#This Row],[Adjustment(s) - Enter NEGATIVE adjustments with minus sign]]+Table13[[#This Row],[Requested Amount FFY25]]</f>
        <v>55200</v>
      </c>
      <c r="Q42" s="367" t="s">
        <v>213</v>
      </c>
      <c r="R42" s="368"/>
      <c r="S42" s="330" t="str">
        <f>IF(Table13[[#This Row],[National/State Priority Area]] = "Enhancing the Protection of Soft Targets/Crowded Places", Table13[[#This Row],[Final Amount]],"")</f>
        <v/>
      </c>
      <c r="T42" s="347" t="str">
        <f>IF(Table13[[#This Row],[National/State Priority Area]]="Enhancing Information Sharing and Intelligence Sharing and Analysis and cooperation with federal agencies including DHS",Table13[[#This Row],[Final Amount]],"")</f>
        <v/>
      </c>
      <c r="U42" s="349" t="str">
        <f>IF(Table13[[#This Row],[National/State Priority Area]] = "Enhancing Cyber Security",Table13[[#This Row],[Final Amount]],"")</f>
        <v/>
      </c>
      <c r="V42" s="350" t="str">
        <f>IF(Table13[[#This Row],[National/State Priority Area]] = "Supporting Border Crisis Response and Enforcement",Table13[[#This Row],[Final Amount]],"")</f>
        <v/>
      </c>
      <c r="W42" s="312" t="str">
        <f>IF(Table13[[#This Row],[National/State Priority Area]] = "Enhancing Election Security",Table13[[#This Row],[Final Amount]],"")</f>
        <v/>
      </c>
      <c r="X42" s="312">
        <f t="shared" si="0"/>
        <v>0</v>
      </c>
      <c r="Y42" s="98"/>
      <c r="Z42" s="98"/>
      <c r="AA42" s="98"/>
      <c r="AB42" s="99"/>
      <c r="AC42" s="532"/>
    </row>
    <row r="43" spans="1:29" ht="46.5" x14ac:dyDescent="0.25">
      <c r="A43" s="289">
        <v>100</v>
      </c>
      <c r="B43" s="375" t="s">
        <v>1332</v>
      </c>
      <c r="C43" s="119"/>
      <c r="D43" s="120"/>
      <c r="E43" s="26">
        <v>500895</v>
      </c>
      <c r="F43" s="26" t="s">
        <v>1430</v>
      </c>
      <c r="G43" s="26" t="s">
        <v>1485</v>
      </c>
      <c r="H43" s="26" t="s">
        <v>1471</v>
      </c>
      <c r="I43" s="26" t="s">
        <v>1314</v>
      </c>
      <c r="J43" s="331" t="s">
        <v>1338</v>
      </c>
      <c r="K43" s="312"/>
      <c r="L43" s="340"/>
      <c r="M43" s="342">
        <f>Table13[[#This Row],[Requested Amount FFY25]]-Table13[[#This Row],[Requested Amount FY24]]</f>
        <v>67500</v>
      </c>
      <c r="N43" s="342">
        <v>67500</v>
      </c>
      <c r="O43" s="358">
        <v>-67500</v>
      </c>
      <c r="P43" s="330">
        <f>Table13[[#This Row],[Adjustment(s) - Enter NEGATIVE adjustments with minus sign]]+Table13[[#This Row],[Requested Amount FFY25]]</f>
        <v>0</v>
      </c>
      <c r="Q43" s="367" t="s">
        <v>213</v>
      </c>
      <c r="R43" s="368"/>
      <c r="S43" s="330" t="str">
        <f>IF(Table13[[#This Row],[National/State Priority Area]] = "Enhancing the Protection of Soft Targets/Crowded Places", Table13[[#This Row],[Final Amount]],"")</f>
        <v/>
      </c>
      <c r="T43" s="347" t="str">
        <f>IF(Table13[[#This Row],[National/State Priority Area]]="Enhancing Information Sharing and Intelligence Sharing and Analysis and cooperation with federal agencies including DHS",Table13[[#This Row],[Final Amount]],"")</f>
        <v/>
      </c>
      <c r="U43" s="349" t="str">
        <f>IF(Table13[[#This Row],[National/State Priority Area]] = "Enhancing Cyber Security",Table13[[#This Row],[Final Amount]],"")</f>
        <v/>
      </c>
      <c r="V43" s="350" t="str">
        <f>IF(Table13[[#This Row],[National/State Priority Area]] = "Supporting Border Crisis Response and Enforcement",Table13[[#This Row],[Final Amount]],"")</f>
        <v/>
      </c>
      <c r="W43" s="312" t="str">
        <f>IF(Table13[[#This Row],[National/State Priority Area]] = "Enhancing Election Security",Table13[[#This Row],[Final Amount]],"")</f>
        <v/>
      </c>
      <c r="X43" s="312"/>
      <c r="Y43" s="98"/>
      <c r="Z43" s="98"/>
      <c r="AA43" s="98"/>
      <c r="AB43" s="99"/>
      <c r="AC43" s="532"/>
    </row>
    <row r="44" spans="1:29" ht="46.5" x14ac:dyDescent="0.25">
      <c r="A44" s="289">
        <v>100</v>
      </c>
      <c r="B44" s="375" t="s">
        <v>1390</v>
      </c>
      <c r="C44" s="38"/>
      <c r="D44" s="39"/>
      <c r="E44" s="26">
        <v>505936</v>
      </c>
      <c r="F44" s="26" t="s">
        <v>698</v>
      </c>
      <c r="G44" s="26" t="s">
        <v>1486</v>
      </c>
      <c r="H44" s="26" t="s">
        <v>441</v>
      </c>
      <c r="I44" s="26" t="s">
        <v>1303</v>
      </c>
      <c r="J44" s="331" t="s">
        <v>1338</v>
      </c>
      <c r="K44" s="312"/>
      <c r="L44" s="340"/>
      <c r="M44" s="342">
        <f>Table13[[#This Row],[Requested Amount FFY25]]-Table13[[#This Row],[Requested Amount FY24]]</f>
        <v>330000</v>
      </c>
      <c r="N44" s="342">
        <v>330000</v>
      </c>
      <c r="O44" s="358">
        <v>-330000</v>
      </c>
      <c r="P44" s="330">
        <f>Table13[[#This Row],[Adjustment(s) - Enter NEGATIVE adjustments with minus sign]]+Table13[[#This Row],[Requested Amount FFY25]]</f>
        <v>0</v>
      </c>
      <c r="Q44" s="367" t="s">
        <v>191</v>
      </c>
      <c r="R44" s="368"/>
      <c r="S44" s="330" t="str">
        <f>IF(Table13[[#This Row],[National/State Priority Area]] = "Enhancing the Protection of Soft Targets/Crowded Places", Table13[[#This Row],[Final Amount]],"")</f>
        <v/>
      </c>
      <c r="T44" s="347" t="str">
        <f>IF(Table13[[#This Row],[National/State Priority Area]]="Enhancing Information Sharing and Intelligence Sharing and Analysis and cooperation with federal agencies including DHS",Table13[[#This Row],[Final Amount]],"")</f>
        <v/>
      </c>
      <c r="U44" s="349" t="str">
        <f>IF(Table13[[#This Row],[National/State Priority Area]] = "Enhancing Cyber Security",Table13[[#This Row],[Final Amount]],"")</f>
        <v/>
      </c>
      <c r="V44" s="350">
        <f>IF(Table13[[#This Row],[National/State Priority Area]] = "Supporting Border Crisis Response and Enforcement",Table13[[#This Row],[Final Amount]],"")</f>
        <v>0</v>
      </c>
      <c r="W44" s="312" t="str">
        <f>IF(Table13[[#This Row],[National/State Priority Area]] = "Enhancing Election Security",Table13[[#This Row],[Final Amount]],"")</f>
        <v/>
      </c>
      <c r="X44" s="312">
        <f>SUM(S44:W44)</f>
        <v>0</v>
      </c>
      <c r="Y44" s="98"/>
      <c r="Z44" s="98"/>
      <c r="AA44" s="98"/>
      <c r="AB44" s="99"/>
      <c r="AC44" s="532"/>
    </row>
    <row r="45" spans="1:29" ht="24.95" customHeight="1" thickBot="1" x14ac:dyDescent="0.3">
      <c r="E45" s="337"/>
      <c r="F45" s="337"/>
      <c r="G45" s="337"/>
      <c r="H45" s="337"/>
      <c r="I45" s="457" t="s">
        <v>1398</v>
      </c>
      <c r="J45" s="458"/>
      <c r="K45" s="459">
        <f>SUM(N4:N24)</f>
        <v>7518371.9699999997</v>
      </c>
      <c r="L45" s="460"/>
      <c r="M45" s="461">
        <f>SUM(M3:M44)</f>
        <v>12289287.280000001</v>
      </c>
      <c r="N45" s="461">
        <f>SUM(N3:N44)</f>
        <v>13710698.280000001</v>
      </c>
      <c r="O45" s="462">
        <f>SUM(O4:O24)</f>
        <v>-753156.08000000007</v>
      </c>
      <c r="P45" s="463">
        <f>SUM(P3:P44)</f>
        <v>10946487.199999999</v>
      </c>
      <c r="Q45" s="464">
        <f>SUMIF(Q3:Q33,"Yes",P3:P33)</f>
        <v>5404301.5999999996</v>
      </c>
      <c r="R45" s="465" t="s">
        <v>1489</v>
      </c>
      <c r="S45" s="466">
        <f>SUM(S3:S33)</f>
        <v>2598180.3200000003</v>
      </c>
      <c r="T45" s="466">
        <f t="shared" ref="T45:X45" si="1">SUM(T3:T33)</f>
        <v>2912459</v>
      </c>
      <c r="U45" s="466">
        <f t="shared" si="1"/>
        <v>124000</v>
      </c>
      <c r="V45" s="466">
        <f t="shared" si="1"/>
        <v>895889.6</v>
      </c>
      <c r="W45" s="466">
        <f t="shared" si="1"/>
        <v>270000</v>
      </c>
      <c r="X45" s="466">
        <f t="shared" si="1"/>
        <v>6800528.9199999999</v>
      </c>
      <c r="Y45" s="40"/>
      <c r="Z45" s="40"/>
      <c r="AA45" s="40"/>
      <c r="AB45" s="1"/>
      <c r="AC45" s="1"/>
    </row>
    <row r="46" spans="1:29" ht="32.25" customHeight="1" x14ac:dyDescent="0.25">
      <c r="M46" s="40"/>
      <c r="N46" s="587" t="s">
        <v>1490</v>
      </c>
      <c r="O46" s="588"/>
      <c r="P46" s="11">
        <v>8958896</v>
      </c>
      <c r="Q46" s="160"/>
      <c r="R46" s="454" t="s">
        <v>1491</v>
      </c>
      <c r="S46" s="455">
        <f t="shared" ref="S46:X46" si="2">$P$46*S60</f>
        <v>0</v>
      </c>
      <c r="T46" s="455">
        <f t="shared" si="2"/>
        <v>0</v>
      </c>
      <c r="U46" s="455">
        <f t="shared" si="2"/>
        <v>0</v>
      </c>
      <c r="V46" s="455">
        <f t="shared" si="2"/>
        <v>895889.60000000009</v>
      </c>
      <c r="W46" s="455">
        <f t="shared" si="2"/>
        <v>268766.88</v>
      </c>
      <c r="X46" s="456">
        <f t="shared" si="2"/>
        <v>2687668.8</v>
      </c>
      <c r="Y46" s="40"/>
      <c r="Z46" s="40"/>
      <c r="AA46" s="40"/>
      <c r="AB46" s="1"/>
      <c r="AC46" s="1"/>
    </row>
    <row r="47" spans="1:29" ht="24.95" customHeight="1" thickBot="1" x14ac:dyDescent="0.3">
      <c r="M47" s="40"/>
      <c r="N47" s="583" t="s">
        <v>1492</v>
      </c>
      <c r="O47" s="584"/>
      <c r="P47" s="6">
        <f>P46*0.05</f>
        <v>447944.80000000005</v>
      </c>
      <c r="Q47" s="160"/>
      <c r="R47" s="165" t="s">
        <v>1403</v>
      </c>
      <c r="S47" s="302">
        <f t="shared" ref="S47:X47" si="3">S45-S46</f>
        <v>2598180.3200000003</v>
      </c>
      <c r="T47" s="302">
        <f t="shared" si="3"/>
        <v>2912459</v>
      </c>
      <c r="U47" s="302">
        <f t="shared" si="3"/>
        <v>124000</v>
      </c>
      <c r="V47" s="302">
        <f t="shared" si="3"/>
        <v>0</v>
      </c>
      <c r="W47" s="302">
        <f t="shared" si="3"/>
        <v>1233.1199999999953</v>
      </c>
      <c r="X47" s="351">
        <f t="shared" si="3"/>
        <v>4112860.12</v>
      </c>
      <c r="Y47" s="40"/>
      <c r="Z47" s="40"/>
      <c r="AA47" s="40"/>
      <c r="AB47" s="1"/>
      <c r="AC47" s="1"/>
    </row>
    <row r="48" spans="1:29" ht="36.75" customHeight="1" thickBot="1" x14ac:dyDescent="0.3">
      <c r="N48" s="585" t="s">
        <v>1493</v>
      </c>
      <c r="O48" s="586"/>
      <c r="P48" s="9">
        <f>P46-P47</f>
        <v>8510951.1999999993</v>
      </c>
      <c r="R48" s="162"/>
      <c r="S48" s="1"/>
      <c r="T48" s="1"/>
      <c r="U48" s="1"/>
      <c r="V48" s="1"/>
      <c r="W48" s="1"/>
      <c r="X48" s="1"/>
      <c r="Y48" s="40"/>
      <c r="Z48" s="40"/>
      <c r="AA48" s="40"/>
      <c r="AB48" s="1"/>
      <c r="AC48" s="1"/>
    </row>
    <row r="49" spans="14:29" ht="33" customHeight="1" thickBot="1" x14ac:dyDescent="0.3">
      <c r="N49" s="338"/>
      <c r="R49" s="316" t="s">
        <v>1494</v>
      </c>
      <c r="S49" s="317">
        <f>'SHSP 25 WORKSHEET'!X34</f>
        <v>579000</v>
      </c>
      <c r="T49" s="317">
        <f>'SHSP 25 WORKSHEET'!Y34</f>
        <v>1654473</v>
      </c>
      <c r="U49" s="317">
        <f>'SHSP 25 WORKSHEET'!Z34</f>
        <v>0</v>
      </c>
      <c r="V49" s="317">
        <f>'SHSP 25 WORKSHEET'!AA34</f>
        <v>436276</v>
      </c>
      <c r="W49" s="317">
        <f>'SHSP 25 WORKSHEET'!AB34</f>
        <v>156430.47000000003</v>
      </c>
      <c r="X49" s="318">
        <f>'SHSP 25 WORKSHEET'!AC34</f>
        <v>2826179.47</v>
      </c>
      <c r="Y49" s="40"/>
      <c r="Z49" s="40"/>
      <c r="AA49" s="40"/>
      <c r="AB49" s="1"/>
      <c r="AC49" s="1"/>
    </row>
    <row r="50" spans="14:29" ht="42.75" customHeight="1" x14ac:dyDescent="0.25">
      <c r="N50" s="581" t="s">
        <v>1406</v>
      </c>
      <c r="O50" s="582"/>
      <c r="P50" s="8">
        <f>P46*0.35</f>
        <v>3135613.5999999996</v>
      </c>
      <c r="R50" s="319" t="s">
        <v>1401</v>
      </c>
      <c r="S50" s="323">
        <f>'SHSP 25 WORKSHEET'!X35</f>
        <v>0</v>
      </c>
      <c r="T50" s="323">
        <f>'SHSP 25 WORKSHEET'!Y35</f>
        <v>0</v>
      </c>
      <c r="U50" s="323">
        <f>'SHSP 25 WORKSHEET'!Z35</f>
        <v>0</v>
      </c>
      <c r="V50" s="323">
        <f>'SHSP 25 WORKSHEET'!AA35</f>
        <v>436275</v>
      </c>
      <c r="W50" s="323">
        <f>'SHSP 25 WORKSHEET'!AB35</f>
        <v>130882.5</v>
      </c>
      <c r="X50" s="324">
        <f>'SHSP 25 WORKSHEET'!AC35</f>
        <v>1308825</v>
      </c>
      <c r="Y50" s="40"/>
      <c r="Z50" s="40"/>
      <c r="AA50" s="40"/>
      <c r="AB50" s="1"/>
      <c r="AC50" s="1"/>
    </row>
    <row r="51" spans="14:29" ht="24.95" customHeight="1" thickBot="1" x14ac:dyDescent="0.3">
      <c r="N51" s="344" t="s">
        <v>1407</v>
      </c>
      <c r="O51" s="534"/>
      <c r="P51" s="10">
        <f>Q45</f>
        <v>5404301.5999999996</v>
      </c>
      <c r="R51" s="5" t="s">
        <v>1403</v>
      </c>
      <c r="S51" s="3">
        <f>'SHSP 25 WORKSHEET'!X36</f>
        <v>579000</v>
      </c>
      <c r="T51" s="3">
        <f>'SHSP 25 WORKSHEET'!Y36</f>
        <v>1654473</v>
      </c>
      <c r="U51" s="3">
        <f>'SHSP 25 WORKSHEET'!Z36</f>
        <v>0</v>
      </c>
      <c r="V51" s="3">
        <f>'SHSP 25 WORKSHEET'!AA36</f>
        <v>1</v>
      </c>
      <c r="W51" s="3">
        <f>'SHSP 25 WORKSHEET'!AB36</f>
        <v>25547.97000000003</v>
      </c>
      <c r="X51" s="92">
        <f>'SHSP 25 WORKSHEET'!AC36</f>
        <v>1517354.4700000002</v>
      </c>
    </row>
    <row r="52" spans="14:29" ht="24.95" customHeight="1" thickBot="1" x14ac:dyDescent="0.3">
      <c r="N52" s="338"/>
    </row>
    <row r="53" spans="14:29" ht="24.95" customHeight="1" thickBot="1" x14ac:dyDescent="0.3">
      <c r="N53" s="345" t="s">
        <v>1495</v>
      </c>
      <c r="O53" s="286"/>
      <c r="P53" s="294">
        <f>SUM(P3:P33)</f>
        <v>8510951.1999999993</v>
      </c>
      <c r="R53" s="290"/>
      <c r="S53" s="291"/>
      <c r="T53" s="291"/>
      <c r="U53" s="291"/>
      <c r="V53" s="291"/>
      <c r="W53" s="291"/>
      <c r="X53" s="291"/>
    </row>
    <row r="54" spans="14:29" ht="24.95" customHeight="1" thickBot="1" x14ac:dyDescent="0.3">
      <c r="N54" s="346" t="s">
        <v>1409</v>
      </c>
      <c r="O54" s="287"/>
      <c r="P54" s="288">
        <f>P48-P53</f>
        <v>0</v>
      </c>
      <c r="R54" s="320" t="s">
        <v>1410</v>
      </c>
      <c r="S54" s="321">
        <f>S49+S45</f>
        <v>3177180.3200000003</v>
      </c>
      <c r="T54" s="321">
        <f t="shared" ref="T54:X54" si="4">T49+T45</f>
        <v>4566932</v>
      </c>
      <c r="U54" s="321">
        <f t="shared" si="4"/>
        <v>124000</v>
      </c>
      <c r="V54" s="321">
        <f t="shared" si="4"/>
        <v>1332165.6000000001</v>
      </c>
      <c r="W54" s="321">
        <f t="shared" si="4"/>
        <v>426430.47000000003</v>
      </c>
      <c r="X54" s="322">
        <f t="shared" si="4"/>
        <v>9626708.3900000006</v>
      </c>
    </row>
    <row r="55" spans="14:29" ht="24.95" customHeight="1" x14ac:dyDescent="0.25">
      <c r="R55" s="164"/>
      <c r="S55" s="295">
        <f t="shared" ref="S55:X56" si="5">S50+S46</f>
        <v>0</v>
      </c>
      <c r="T55" s="295">
        <f t="shared" si="5"/>
        <v>0</v>
      </c>
      <c r="U55" s="295">
        <f t="shared" si="5"/>
        <v>0</v>
      </c>
      <c r="V55" s="295">
        <f t="shared" si="5"/>
        <v>1332164.6000000001</v>
      </c>
      <c r="W55" s="295">
        <f t="shared" si="5"/>
        <v>399649.38</v>
      </c>
      <c r="X55" s="374">
        <f t="shared" si="5"/>
        <v>3996493.8</v>
      </c>
    </row>
    <row r="56" spans="14:29" ht="24.95" customHeight="1" thickBot="1" x14ac:dyDescent="0.3">
      <c r="R56" s="165"/>
      <c r="S56" s="302">
        <f t="shared" si="5"/>
        <v>3177180.3200000003</v>
      </c>
      <c r="T56" s="302">
        <f t="shared" si="5"/>
        <v>4566932</v>
      </c>
      <c r="U56" s="302">
        <f t="shared" si="5"/>
        <v>124000</v>
      </c>
      <c r="V56" s="302">
        <f t="shared" si="5"/>
        <v>1</v>
      </c>
      <c r="W56" s="302">
        <f t="shared" si="5"/>
        <v>26781.090000000026</v>
      </c>
      <c r="X56" s="351">
        <f t="shared" si="5"/>
        <v>5630214.5899999999</v>
      </c>
    </row>
    <row r="57" spans="14:29" ht="15" customHeight="1" x14ac:dyDescent="0.25">
      <c r="R57" s="162"/>
      <c r="S57" s="4"/>
      <c r="T57" s="4"/>
      <c r="U57" s="4"/>
      <c r="V57" s="4"/>
      <c r="W57" s="4"/>
      <c r="X57" s="4"/>
    </row>
    <row r="58" spans="14:29" ht="15" customHeight="1" x14ac:dyDescent="0.25">
      <c r="R58" s="162"/>
      <c r="S58" s="14" t="s">
        <v>1411</v>
      </c>
      <c r="T58" s="14" t="s">
        <v>1412</v>
      </c>
      <c r="U58" s="14" t="s">
        <v>1413</v>
      </c>
      <c r="V58" s="14" t="s">
        <v>1414</v>
      </c>
      <c r="W58" s="14" t="s">
        <v>1415</v>
      </c>
      <c r="X58" s="14" t="s">
        <v>1416</v>
      </c>
    </row>
    <row r="59" spans="14:29" ht="15" customHeight="1" x14ac:dyDescent="0.25">
      <c r="R59" s="166" t="s">
        <v>1417</v>
      </c>
      <c r="S59" s="110" t="s">
        <v>1418</v>
      </c>
      <c r="T59" s="110" t="s">
        <v>1427</v>
      </c>
      <c r="U59" s="110" t="s">
        <v>1419</v>
      </c>
      <c r="V59" s="110" t="s">
        <v>1303</v>
      </c>
      <c r="W59" s="90" t="s">
        <v>1420</v>
      </c>
      <c r="X59" s="90" t="s">
        <v>1421</v>
      </c>
    </row>
    <row r="60" spans="14:29" ht="15" customHeight="1" x14ac:dyDescent="0.25">
      <c r="R60" s="166" t="s">
        <v>1422</v>
      </c>
      <c r="S60" s="91">
        <v>0</v>
      </c>
      <c r="T60" s="91">
        <v>0</v>
      </c>
      <c r="U60" s="91">
        <v>0</v>
      </c>
      <c r="V60" s="91">
        <v>0.1</v>
      </c>
      <c r="W60" s="91">
        <v>0.03</v>
      </c>
      <c r="X60" s="91">
        <v>0.3</v>
      </c>
    </row>
    <row r="61" spans="14:29" ht="45" customHeight="1" x14ac:dyDescent="0.25"/>
    <row r="62" spans="14:29" ht="45" customHeight="1" x14ac:dyDescent="0.25"/>
    <row r="63" spans="14:29" ht="45" customHeight="1" x14ac:dyDescent="0.25"/>
    <row r="64" spans="14:29" ht="45" customHeight="1" x14ac:dyDescent="0.25"/>
    <row r="65" ht="45" customHeight="1" x14ac:dyDescent="0.25"/>
    <row r="66" ht="45" customHeight="1" x14ac:dyDescent="0.25"/>
  </sheetData>
  <mergeCells count="4">
    <mergeCell ref="N46:O46"/>
    <mergeCell ref="N47:O47"/>
    <mergeCell ref="N48:O48"/>
    <mergeCell ref="N50:O50"/>
  </mergeCells>
  <conditionalFormatting sqref="A3:A44">
    <cfRule type="expression" dxfId="110" priority="355">
      <formula>#REF!="WITHDRAWN"</formula>
    </cfRule>
    <cfRule type="expression" dxfId="109" priority="356">
      <formula>#REF!=" "</formula>
    </cfRule>
    <cfRule type="expression" dxfId="108" priority="357">
      <formula>#REF!="NEW - COMP"</formula>
    </cfRule>
    <cfRule type="expression" dxfId="107" priority="358">
      <formula>#REF!="ENHANCE - COMP"</formula>
    </cfRule>
    <cfRule type="expression" dxfId="106" priority="359">
      <formula>#REF!="MAINTAIN - SC"</formula>
    </cfRule>
  </conditionalFormatting>
  <conditionalFormatting sqref="B3:B44">
    <cfRule type="expression" dxfId="105" priority="410">
      <formula>#REF!="WITHDRAWN"</formula>
    </cfRule>
    <cfRule type="expression" dxfId="104" priority="411">
      <formula>#REF!="NEW - COMP"</formula>
    </cfRule>
    <cfRule type="expression" dxfId="103" priority="412">
      <formula>#REF!="ENHANCE - COMP"</formula>
    </cfRule>
    <cfRule type="expression" dxfId="102" priority="413">
      <formula>#REF!="MAINTAIN - SC"</formula>
    </cfRule>
  </conditionalFormatting>
  <pageMargins left="0.7" right="0.7" top="0.75" bottom="0.75" header="0.3" footer="0.3"/>
  <pageSetup scale="13" fitToHeight="0"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61D19-045A-480A-86BA-4EAC8286197F}">
  <dimension ref="A1"/>
  <sheetViews>
    <sheetView workbookViewId="0"/>
  </sheetViews>
  <sheetFormatPr defaultRowHeight="15" x14ac:dyDescent="0.2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C185B-F991-4296-B2E2-1FF2A443E2FC}">
  <dimension ref="A1:AK62"/>
  <sheetViews>
    <sheetView topLeftCell="A10" zoomScaleNormal="100" workbookViewId="0">
      <pane xSplit="15" topLeftCell="P1" activePane="topRight" state="frozen"/>
      <selection pane="topRight" activeCell="L4" sqref="L4"/>
    </sheetView>
  </sheetViews>
  <sheetFormatPr defaultColWidth="9.140625" defaultRowHeight="15" x14ac:dyDescent="0.25"/>
  <cols>
    <col min="1" max="1" width="8.7109375" style="1" customWidth="1"/>
    <col min="2" max="2" width="11.5703125" style="36" bestFit="1" customWidth="1"/>
    <col min="3" max="4" width="4.7109375" style="36" hidden="1" customWidth="1"/>
    <col min="5" max="5" width="15.7109375" style="1" customWidth="1"/>
    <col min="6" max="6" width="18.28515625" style="1" customWidth="1"/>
    <col min="7" max="7" width="23.28515625" style="1" hidden="1" customWidth="1"/>
    <col min="8" max="8" width="15.5703125" style="1" hidden="1" customWidth="1"/>
    <col min="9" max="9" width="12.7109375" style="1" hidden="1" customWidth="1"/>
    <col min="10" max="10" width="10.7109375" style="1" hidden="1" customWidth="1"/>
    <col min="11" max="11" width="27.7109375" style="1" customWidth="1"/>
    <col min="12" max="12" width="35.7109375" style="1" customWidth="1"/>
    <col min="13" max="13" width="35.7109375" style="1" hidden="1" customWidth="1"/>
    <col min="14" max="14" width="32.7109375" style="1" hidden="1" customWidth="1"/>
    <col min="15" max="15" width="19.7109375" style="1" hidden="1" customWidth="1"/>
    <col min="16" max="16" width="38.7109375" style="1" customWidth="1"/>
    <col min="17" max="17" width="25.140625" style="1" customWidth="1"/>
    <col min="18" max="20" width="18" style="1" customWidth="1"/>
    <col min="21" max="21" width="22.28515625" style="1" customWidth="1"/>
    <col min="22" max="22" width="23.28515625" style="1" customWidth="1"/>
    <col min="23" max="23" width="20.7109375" style="1" customWidth="1"/>
    <col min="24" max="24" width="18.140625" style="1" customWidth="1"/>
    <col min="25" max="30" width="20.7109375" style="1" customWidth="1"/>
    <col min="31" max="31" width="18.85546875" style="1" customWidth="1"/>
    <col min="32" max="32" width="83.5703125" style="1" hidden="1" customWidth="1"/>
    <col min="33" max="35" width="18.140625" style="40" hidden="1" customWidth="1"/>
    <col min="36" max="36" width="20" style="1" hidden="1" customWidth="1"/>
    <col min="37" max="37" width="47.85546875" style="1" customWidth="1"/>
    <col min="38" max="38" width="14.5703125" style="1" customWidth="1"/>
    <col min="39" max="39" width="15.85546875" style="1" customWidth="1"/>
    <col min="40" max="16384" width="9.140625" style="1"/>
  </cols>
  <sheetData>
    <row r="1" spans="1:37" ht="24" thickBot="1" x14ac:dyDescent="0.4">
      <c r="A1" s="2" t="s">
        <v>1498</v>
      </c>
      <c r="B1" s="35"/>
      <c r="C1" s="35"/>
      <c r="D1" s="35"/>
    </row>
    <row r="2" spans="1:37" ht="45.75" customHeight="1" thickBot="1" x14ac:dyDescent="0.3">
      <c r="A2" s="101" t="s">
        <v>1499</v>
      </c>
      <c r="B2" s="102" t="s">
        <v>1500</v>
      </c>
      <c r="C2" s="60" t="s">
        <v>1280</v>
      </c>
      <c r="D2" s="61" t="s">
        <v>1281</v>
      </c>
      <c r="E2" s="62" t="s">
        <v>1282</v>
      </c>
      <c r="F2" s="63" t="s">
        <v>1283</v>
      </c>
      <c r="G2" s="112" t="s">
        <v>1284</v>
      </c>
      <c r="H2" s="63" t="s">
        <v>1285</v>
      </c>
      <c r="I2" s="63" t="s">
        <v>1286</v>
      </c>
      <c r="J2" s="63" t="s">
        <v>1287</v>
      </c>
      <c r="K2" s="63" t="s">
        <v>12</v>
      </c>
      <c r="L2" s="63" t="s">
        <v>1288</v>
      </c>
      <c r="M2" s="63" t="s">
        <v>1501</v>
      </c>
      <c r="N2" s="63" t="s">
        <v>1502</v>
      </c>
      <c r="O2" s="63" t="s">
        <v>1503</v>
      </c>
      <c r="P2" s="63" t="s">
        <v>1504</v>
      </c>
      <c r="Q2" s="63" t="s">
        <v>1290</v>
      </c>
      <c r="R2" s="64" t="s">
        <v>1505</v>
      </c>
      <c r="S2" s="64" t="s">
        <v>1506</v>
      </c>
      <c r="T2" s="63" t="s">
        <v>1507</v>
      </c>
      <c r="U2" s="63" t="s">
        <v>1296</v>
      </c>
      <c r="V2" s="65" t="s">
        <v>1297</v>
      </c>
      <c r="W2" s="140" t="s">
        <v>1426</v>
      </c>
      <c r="X2" s="144" t="s">
        <v>1508</v>
      </c>
      <c r="Y2" s="158" t="s">
        <v>1509</v>
      </c>
      <c r="Z2" s="158" t="s">
        <v>1510</v>
      </c>
      <c r="AA2" s="158" t="s">
        <v>1511</v>
      </c>
      <c r="AB2" s="158" t="s">
        <v>1512</v>
      </c>
      <c r="AC2" s="158" t="s">
        <v>1513</v>
      </c>
      <c r="AD2" s="159" t="s">
        <v>1514</v>
      </c>
      <c r="AE2" s="66" t="s">
        <v>1305</v>
      </c>
      <c r="AF2" s="67" t="s">
        <v>1515</v>
      </c>
      <c r="AG2" s="51" t="s">
        <v>1306</v>
      </c>
      <c r="AH2" s="51" t="s">
        <v>1307</v>
      </c>
      <c r="AI2" s="51" t="s">
        <v>1308</v>
      </c>
      <c r="AJ2" s="52" t="s">
        <v>1309</v>
      </c>
      <c r="AK2" s="52" t="s">
        <v>1310</v>
      </c>
    </row>
    <row r="3" spans="1:37" s="28" customFormat="1" ht="45" x14ac:dyDescent="0.25">
      <c r="A3" s="167"/>
      <c r="B3" s="168" t="s">
        <v>1311</v>
      </c>
      <c r="C3" s="38"/>
      <c r="D3" s="39"/>
      <c r="E3" s="169">
        <v>400296</v>
      </c>
      <c r="F3" s="57" t="s">
        <v>1516</v>
      </c>
      <c r="G3" s="113" cm="1">
        <f t="array" ref="G3">_xlfn.IFS(F3 = "Enhance - Comp",1,F3 = "New - Comp", 2,F3 = "Maintain - SC",3,F3 = "Withdrawn", 4)</f>
        <v>3</v>
      </c>
      <c r="H3" s="117" t="s">
        <v>1517</v>
      </c>
      <c r="I3" s="58" t="s">
        <v>1518</v>
      </c>
      <c r="J3" s="58" t="s">
        <v>1276</v>
      </c>
      <c r="K3" s="107" t="s">
        <v>273</v>
      </c>
      <c r="L3" s="107" t="s">
        <v>1519</v>
      </c>
      <c r="M3" s="107" t="s">
        <v>271</v>
      </c>
      <c r="N3" s="107" t="s">
        <v>1520</v>
      </c>
      <c r="O3" s="107" t="s">
        <v>1521</v>
      </c>
      <c r="P3" s="107" t="s">
        <v>287</v>
      </c>
      <c r="Q3" s="107" t="s">
        <v>1314</v>
      </c>
      <c r="R3" s="27">
        <v>95000</v>
      </c>
      <c r="S3" s="20">
        <f>T3-R3</f>
        <v>-26447</v>
      </c>
      <c r="T3" s="27">
        <v>68553</v>
      </c>
      <c r="U3" s="27">
        <v>0</v>
      </c>
      <c r="V3" s="69">
        <f t="shared" ref="V3:V13" si="0">SUM(T3+U3)</f>
        <v>68553</v>
      </c>
      <c r="W3" s="141">
        <v>0</v>
      </c>
      <c r="X3" s="145" t="s">
        <v>469</v>
      </c>
      <c r="Y3" s="59">
        <v>0</v>
      </c>
      <c r="Z3" s="59">
        <v>0</v>
      </c>
      <c r="AA3" s="59">
        <v>0</v>
      </c>
      <c r="AB3" s="59">
        <v>0</v>
      </c>
      <c r="AC3" s="59">
        <v>68553</v>
      </c>
      <c r="AD3" s="59">
        <v>0</v>
      </c>
      <c r="AE3" s="6">
        <f t="shared" ref="AE3:AE15" si="1">SUM(Y3:AD3)</f>
        <v>68553</v>
      </c>
      <c r="AF3" s="94"/>
      <c r="AG3" s="96"/>
      <c r="AH3" s="96">
        <v>71135</v>
      </c>
      <c r="AI3" s="96">
        <v>95000</v>
      </c>
      <c r="AJ3" s="97">
        <f t="shared" ref="AJ3:AJ15" si="2">SUM(AG3:AI3)</f>
        <v>166135</v>
      </c>
      <c r="AK3" s="170"/>
    </row>
    <row r="4" spans="1:37" s="28" customFormat="1" ht="45" x14ac:dyDescent="0.25">
      <c r="A4" s="167"/>
      <c r="B4" s="168" t="s">
        <v>1316</v>
      </c>
      <c r="C4" s="38"/>
      <c r="D4" s="39"/>
      <c r="E4" s="169">
        <v>403666</v>
      </c>
      <c r="F4" s="103" t="s">
        <v>1516</v>
      </c>
      <c r="G4" s="113" cm="1">
        <f t="array" ref="G4">_xlfn.IFS(F4 = "Enhance - Comp",1,F4 = "New - Comp", 2,F4 = "Maintain - SC",3,F4 = "Withdrawn", 4)</f>
        <v>3</v>
      </c>
      <c r="H4" s="118" t="s">
        <v>1522</v>
      </c>
      <c r="I4" s="58" t="s">
        <v>1518</v>
      </c>
      <c r="J4" s="58" t="s">
        <v>1276</v>
      </c>
      <c r="K4" s="26" t="s">
        <v>303</v>
      </c>
      <c r="L4" s="26" t="s">
        <v>302</v>
      </c>
      <c r="M4" s="26" t="s">
        <v>302</v>
      </c>
      <c r="N4" s="26" t="s">
        <v>1523</v>
      </c>
      <c r="O4" s="26" t="s">
        <v>1524</v>
      </c>
      <c r="P4" s="107" t="s">
        <v>316</v>
      </c>
      <c r="Q4" s="26" t="s">
        <v>1314</v>
      </c>
      <c r="R4" s="20">
        <v>248189</v>
      </c>
      <c r="S4" s="20">
        <f t="shared" ref="S4:S13" si="3">T4-R4</f>
        <v>21862</v>
      </c>
      <c r="T4" s="20">
        <v>270051</v>
      </c>
      <c r="U4" s="20">
        <v>-5000</v>
      </c>
      <c r="V4" s="69">
        <f t="shared" si="0"/>
        <v>265051</v>
      </c>
      <c r="W4" s="142">
        <v>0</v>
      </c>
      <c r="X4" s="104" t="s">
        <v>469</v>
      </c>
      <c r="Y4" s="59">
        <v>0</v>
      </c>
      <c r="Z4" s="59">
        <v>0</v>
      </c>
      <c r="AA4" s="59">
        <v>0</v>
      </c>
      <c r="AB4" s="59">
        <v>0</v>
      </c>
      <c r="AC4" s="59">
        <v>270051</v>
      </c>
      <c r="AD4" s="59">
        <v>0</v>
      </c>
      <c r="AE4" s="6">
        <f t="shared" si="1"/>
        <v>270051</v>
      </c>
      <c r="AF4" s="30"/>
      <c r="AG4" s="98"/>
      <c r="AH4" s="98">
        <v>270026</v>
      </c>
      <c r="AI4" s="98">
        <v>248189</v>
      </c>
      <c r="AJ4" s="99">
        <f t="shared" si="2"/>
        <v>518215</v>
      </c>
      <c r="AK4" s="171"/>
    </row>
    <row r="5" spans="1:37" s="28" customFormat="1" ht="31.5" x14ac:dyDescent="0.25">
      <c r="A5" s="167"/>
      <c r="B5" s="168" t="s">
        <v>1339</v>
      </c>
      <c r="C5" s="38"/>
      <c r="D5" s="39"/>
      <c r="E5" s="169">
        <v>403670</v>
      </c>
      <c r="F5" s="103" t="s">
        <v>1516</v>
      </c>
      <c r="G5" s="113" cm="1">
        <f t="array" ref="G5">_xlfn.IFS(F5 = "Enhance - Comp",1,F5 = "New - Comp", 2,F5 = "Maintain - SC",3,F5 = "Withdrawn", 4)</f>
        <v>3</v>
      </c>
      <c r="H5" s="118" t="s">
        <v>1522</v>
      </c>
      <c r="I5" s="58" t="s">
        <v>1518</v>
      </c>
      <c r="J5" s="58" t="s">
        <v>1276</v>
      </c>
      <c r="K5" s="26" t="s">
        <v>356</v>
      </c>
      <c r="L5" s="26" t="s">
        <v>355</v>
      </c>
      <c r="M5" s="26" t="s">
        <v>1525</v>
      </c>
      <c r="N5" s="26" t="s">
        <v>1526</v>
      </c>
      <c r="O5" s="26" t="s">
        <v>1527</v>
      </c>
      <c r="P5" s="107" t="s">
        <v>365</v>
      </c>
      <c r="Q5" s="26" t="s">
        <v>1528</v>
      </c>
      <c r="R5" s="20">
        <v>235200</v>
      </c>
      <c r="S5" s="20">
        <f t="shared" si="3"/>
        <v>23284</v>
      </c>
      <c r="T5" s="20">
        <v>258484</v>
      </c>
      <c r="U5" s="20">
        <v>-5000</v>
      </c>
      <c r="V5" s="69">
        <f t="shared" si="0"/>
        <v>253484</v>
      </c>
      <c r="W5" s="142">
        <v>0</v>
      </c>
      <c r="X5" s="104" t="s">
        <v>665</v>
      </c>
      <c r="Y5" s="59">
        <v>0</v>
      </c>
      <c r="Z5" s="59">
        <v>0</v>
      </c>
      <c r="AA5" s="59">
        <v>0</v>
      </c>
      <c r="AB5" s="59">
        <v>0</v>
      </c>
      <c r="AC5" s="59">
        <v>0</v>
      </c>
      <c r="AD5" s="59">
        <v>0</v>
      </c>
      <c r="AE5" s="6">
        <f t="shared" si="1"/>
        <v>0</v>
      </c>
      <c r="AF5" s="30"/>
      <c r="AG5" s="98"/>
      <c r="AH5" s="98">
        <v>0</v>
      </c>
      <c r="AI5" s="98">
        <v>235200</v>
      </c>
      <c r="AJ5" s="99">
        <f t="shared" si="2"/>
        <v>235200</v>
      </c>
      <c r="AK5" s="171"/>
    </row>
    <row r="6" spans="1:37" s="28" customFormat="1" ht="75" x14ac:dyDescent="0.25">
      <c r="A6" s="167"/>
      <c r="B6" s="168" t="s">
        <v>1353</v>
      </c>
      <c r="C6" s="38"/>
      <c r="D6" s="39"/>
      <c r="E6" s="169">
        <v>403836</v>
      </c>
      <c r="F6" s="103" t="s">
        <v>1516</v>
      </c>
      <c r="G6" s="113" cm="1">
        <f t="array" ref="G6">_xlfn.IFS(F6 = "Enhance - Comp",1,F6 = "New - Comp", 2,F6 = "Maintain - SC",3,F6 = "Withdrawn", 4)</f>
        <v>3</v>
      </c>
      <c r="H6" s="172" t="s">
        <v>1517</v>
      </c>
      <c r="I6" s="58" t="s">
        <v>1518</v>
      </c>
      <c r="J6" s="58" t="s">
        <v>1276</v>
      </c>
      <c r="K6" s="26" t="s">
        <v>429</v>
      </c>
      <c r="L6" s="26" t="s">
        <v>1529</v>
      </c>
      <c r="M6" s="26" t="s">
        <v>510</v>
      </c>
      <c r="N6" s="26"/>
      <c r="O6" s="26" t="s">
        <v>1521</v>
      </c>
      <c r="P6" s="107" t="s">
        <v>441</v>
      </c>
      <c r="Q6" s="26" t="s">
        <v>1301</v>
      </c>
      <c r="R6" s="20">
        <v>33000</v>
      </c>
      <c r="S6" s="20">
        <f t="shared" si="3"/>
        <v>-1300</v>
      </c>
      <c r="T6" s="20">
        <v>31700</v>
      </c>
      <c r="U6" s="20">
        <v>0</v>
      </c>
      <c r="V6" s="69">
        <f t="shared" si="0"/>
        <v>31700</v>
      </c>
      <c r="W6" s="173">
        <v>31700</v>
      </c>
      <c r="X6" s="104" t="s">
        <v>469</v>
      </c>
      <c r="Y6" s="59">
        <v>0</v>
      </c>
      <c r="Z6" s="59">
        <v>31700</v>
      </c>
      <c r="AA6" s="59">
        <v>0</v>
      </c>
      <c r="AB6" s="59">
        <v>0</v>
      </c>
      <c r="AC6" s="59">
        <v>0</v>
      </c>
      <c r="AD6" s="59">
        <v>0</v>
      </c>
      <c r="AE6" s="6">
        <f t="shared" si="1"/>
        <v>31700</v>
      </c>
      <c r="AF6" s="30"/>
      <c r="AG6" s="98"/>
      <c r="AH6" s="98">
        <v>38000</v>
      </c>
      <c r="AI6" s="98">
        <v>33000</v>
      </c>
      <c r="AJ6" s="99">
        <f t="shared" si="2"/>
        <v>71000</v>
      </c>
      <c r="AK6" s="171"/>
    </row>
    <row r="7" spans="1:37" s="28" customFormat="1" ht="75" x14ac:dyDescent="0.25">
      <c r="A7" s="167"/>
      <c r="B7" s="168" t="s">
        <v>1345</v>
      </c>
      <c r="C7" s="38"/>
      <c r="D7" s="39"/>
      <c r="E7" s="169">
        <v>404107</v>
      </c>
      <c r="F7" s="103" t="s">
        <v>1516</v>
      </c>
      <c r="G7" s="113" cm="1">
        <f t="array" ref="G7">_xlfn.IFS(F7 = "Enhance - Comp",1,F7 = "New - Comp", 2,F7 = "Maintain - SC",3,F7 = "Withdrawn", 4)</f>
        <v>3</v>
      </c>
      <c r="H7" s="172" t="s">
        <v>1530</v>
      </c>
      <c r="I7" s="58" t="s">
        <v>1518</v>
      </c>
      <c r="J7" s="58" t="s">
        <v>1276</v>
      </c>
      <c r="K7" s="26" t="s">
        <v>429</v>
      </c>
      <c r="L7" s="26" t="s">
        <v>1531</v>
      </c>
      <c r="M7" s="26" t="s">
        <v>1531</v>
      </c>
      <c r="N7" s="26"/>
      <c r="O7" s="26" t="s">
        <v>1521</v>
      </c>
      <c r="P7" s="107" t="s">
        <v>441</v>
      </c>
      <c r="Q7" s="26" t="s">
        <v>1301</v>
      </c>
      <c r="R7" s="20">
        <v>30000</v>
      </c>
      <c r="S7" s="20">
        <f t="shared" si="3"/>
        <v>0</v>
      </c>
      <c r="T7" s="20">
        <v>30000</v>
      </c>
      <c r="U7" s="20">
        <v>-15000</v>
      </c>
      <c r="V7" s="69">
        <f t="shared" si="0"/>
        <v>15000</v>
      </c>
      <c r="W7" s="173">
        <v>30000</v>
      </c>
      <c r="X7" s="104" t="s">
        <v>469</v>
      </c>
      <c r="Y7" s="59">
        <v>0</v>
      </c>
      <c r="Z7" s="59">
        <v>30000</v>
      </c>
      <c r="AA7" s="59">
        <v>0</v>
      </c>
      <c r="AB7" s="59">
        <v>0</v>
      </c>
      <c r="AC7" s="59">
        <v>0</v>
      </c>
      <c r="AD7" s="59">
        <v>0</v>
      </c>
      <c r="AE7" s="6">
        <f t="shared" si="1"/>
        <v>30000</v>
      </c>
      <c r="AF7" s="30"/>
      <c r="AG7" s="98"/>
      <c r="AH7" s="98">
        <v>0</v>
      </c>
      <c r="AI7" s="98">
        <v>30000</v>
      </c>
      <c r="AJ7" s="99">
        <f t="shared" si="2"/>
        <v>30000</v>
      </c>
      <c r="AK7" s="171"/>
    </row>
    <row r="8" spans="1:37" s="28" customFormat="1" ht="60" x14ac:dyDescent="0.25">
      <c r="A8" s="167"/>
      <c r="B8" s="168" t="s">
        <v>1348</v>
      </c>
      <c r="C8" s="38"/>
      <c r="D8" s="39"/>
      <c r="E8" s="169">
        <v>404379</v>
      </c>
      <c r="F8" s="103" t="s">
        <v>1516</v>
      </c>
      <c r="G8" s="113" cm="1">
        <f t="array" ref="G8">_xlfn.IFS(F8 = "Enhance - Comp",1,F8 = "New - Comp", 2,F8 = "Maintain - SC",3,F8 = "Withdrawn", 4)</f>
        <v>3</v>
      </c>
      <c r="H8" s="172" t="s">
        <v>1517</v>
      </c>
      <c r="I8" s="58" t="s">
        <v>1518</v>
      </c>
      <c r="J8" s="58" t="s">
        <v>1276</v>
      </c>
      <c r="K8" s="26" t="s">
        <v>429</v>
      </c>
      <c r="L8" s="26" t="s">
        <v>1532</v>
      </c>
      <c r="M8" s="26" t="s">
        <v>538</v>
      </c>
      <c r="N8" s="26"/>
      <c r="O8" s="26" t="s">
        <v>1527</v>
      </c>
      <c r="P8" s="107" t="s">
        <v>441</v>
      </c>
      <c r="Q8" s="26" t="s">
        <v>1528</v>
      </c>
      <c r="R8" s="20">
        <v>62000</v>
      </c>
      <c r="S8" s="20">
        <f t="shared" si="3"/>
        <v>-12000</v>
      </c>
      <c r="T8" s="20">
        <v>50000</v>
      </c>
      <c r="U8" s="20">
        <v>-6000</v>
      </c>
      <c r="V8" s="69">
        <f t="shared" si="0"/>
        <v>44000</v>
      </c>
      <c r="W8" s="142">
        <v>50000</v>
      </c>
      <c r="X8" s="104" t="s">
        <v>665</v>
      </c>
      <c r="Y8" s="59">
        <v>0</v>
      </c>
      <c r="Z8" s="59">
        <v>0</v>
      </c>
      <c r="AA8" s="59">
        <v>0</v>
      </c>
      <c r="AB8" s="59">
        <v>0</v>
      </c>
      <c r="AC8" s="59">
        <v>0</v>
      </c>
      <c r="AD8" s="59">
        <v>0</v>
      </c>
      <c r="AE8" s="6">
        <f t="shared" si="1"/>
        <v>0</v>
      </c>
      <c r="AF8" s="30"/>
      <c r="AG8" s="98"/>
      <c r="AH8" s="98">
        <v>0</v>
      </c>
      <c r="AI8" s="98">
        <v>62000</v>
      </c>
      <c r="AJ8" s="99">
        <f t="shared" si="2"/>
        <v>62000</v>
      </c>
      <c r="AK8" s="171"/>
    </row>
    <row r="9" spans="1:37" s="28" customFormat="1" ht="45" x14ac:dyDescent="0.25">
      <c r="A9" s="167"/>
      <c r="B9" s="168" t="s">
        <v>1320</v>
      </c>
      <c r="C9" s="38"/>
      <c r="D9" s="39"/>
      <c r="E9" s="169">
        <v>401523</v>
      </c>
      <c r="F9" s="103" t="s">
        <v>1516</v>
      </c>
      <c r="G9" s="113" cm="1">
        <f t="array" ref="G9">_xlfn.IFS(F9 = "Enhance - Comp",1,F9 = "New - Comp", 2,F9 = "Maintain - SC",3,F9 = "Withdrawn", 4)</f>
        <v>3</v>
      </c>
      <c r="H9" s="172" t="s">
        <v>1522</v>
      </c>
      <c r="I9" s="58" t="s">
        <v>1518</v>
      </c>
      <c r="J9" s="58" t="s">
        <v>1276</v>
      </c>
      <c r="K9" s="26" t="s">
        <v>698</v>
      </c>
      <c r="L9" s="26" t="s">
        <v>727</v>
      </c>
      <c r="M9" s="26" t="s">
        <v>727</v>
      </c>
      <c r="N9" s="26" t="s">
        <v>1533</v>
      </c>
      <c r="O9" s="26" t="s">
        <v>1521</v>
      </c>
      <c r="P9" s="107" t="s">
        <v>241</v>
      </c>
      <c r="Q9" s="26" t="s">
        <v>1314</v>
      </c>
      <c r="R9" s="20">
        <v>100000</v>
      </c>
      <c r="S9" s="20">
        <f t="shared" si="3"/>
        <v>60600</v>
      </c>
      <c r="T9" s="20">
        <v>160600</v>
      </c>
      <c r="U9" s="20">
        <v>-20200</v>
      </c>
      <c r="V9" s="69">
        <f t="shared" si="0"/>
        <v>140400</v>
      </c>
      <c r="W9" s="142">
        <v>160600</v>
      </c>
      <c r="X9" s="104" t="s">
        <v>469</v>
      </c>
      <c r="Y9" s="59">
        <v>0</v>
      </c>
      <c r="Z9" s="59">
        <v>0</v>
      </c>
      <c r="AA9" s="59">
        <v>0</v>
      </c>
      <c r="AB9" s="59">
        <v>0</v>
      </c>
      <c r="AC9" s="59">
        <v>160600</v>
      </c>
      <c r="AD9" s="59">
        <v>0</v>
      </c>
      <c r="AE9" s="6">
        <f t="shared" si="1"/>
        <v>160600</v>
      </c>
      <c r="AF9" s="30"/>
      <c r="AG9" s="98"/>
      <c r="AH9" s="98">
        <v>250000</v>
      </c>
      <c r="AI9" s="98">
        <v>100000</v>
      </c>
      <c r="AJ9" s="99">
        <f t="shared" si="2"/>
        <v>350000</v>
      </c>
      <c r="AK9" s="171"/>
    </row>
    <row r="10" spans="1:37" s="28" customFormat="1" ht="31.5" x14ac:dyDescent="0.25">
      <c r="A10" s="167"/>
      <c r="B10" s="168" t="s">
        <v>1322</v>
      </c>
      <c r="C10" s="38"/>
      <c r="D10" s="39"/>
      <c r="E10" s="169">
        <v>404261</v>
      </c>
      <c r="F10" s="103" t="s">
        <v>1516</v>
      </c>
      <c r="G10" s="113" cm="1">
        <f t="array" ref="G10">_xlfn.IFS(F10 = "Enhance - Comp",1,F10 = "New - Comp", 2,F10 = "Maintain - SC",3,F10 = "Withdrawn", 4)</f>
        <v>3</v>
      </c>
      <c r="H10" s="118" t="s">
        <v>1522</v>
      </c>
      <c r="I10" s="58" t="s">
        <v>1518</v>
      </c>
      <c r="J10" s="58" t="s">
        <v>1276</v>
      </c>
      <c r="K10" s="172" t="s">
        <v>698</v>
      </c>
      <c r="L10" s="172" t="s">
        <v>742</v>
      </c>
      <c r="M10" s="172" t="s">
        <v>742</v>
      </c>
      <c r="N10" s="26"/>
      <c r="O10" s="26" t="s">
        <v>1521</v>
      </c>
      <c r="P10" s="107" t="s">
        <v>241</v>
      </c>
      <c r="Q10" s="26" t="s">
        <v>1302</v>
      </c>
      <c r="R10" s="174">
        <v>339330</v>
      </c>
      <c r="S10" s="20">
        <f t="shared" si="3"/>
        <v>10054.159999999974</v>
      </c>
      <c r="T10" s="174">
        <v>349384.16</v>
      </c>
      <c r="U10" s="174">
        <v>0</v>
      </c>
      <c r="V10" s="69">
        <f t="shared" si="0"/>
        <v>349384.16</v>
      </c>
      <c r="W10" s="143">
        <v>349384.16</v>
      </c>
      <c r="X10" s="104" t="s">
        <v>469</v>
      </c>
      <c r="Y10" s="59">
        <v>0</v>
      </c>
      <c r="Z10" s="59">
        <v>0</v>
      </c>
      <c r="AA10" s="59">
        <v>0</v>
      </c>
      <c r="AB10" s="59">
        <v>349384.16</v>
      </c>
      <c r="AC10" s="59">
        <v>0</v>
      </c>
      <c r="AD10" s="59">
        <v>0</v>
      </c>
      <c r="AE10" s="6">
        <f t="shared" si="1"/>
        <v>349384.16</v>
      </c>
      <c r="AF10" s="30"/>
      <c r="AG10" s="98"/>
      <c r="AH10" s="98">
        <v>0</v>
      </c>
      <c r="AI10" s="98">
        <v>339330</v>
      </c>
      <c r="AJ10" s="99">
        <f t="shared" si="2"/>
        <v>339330</v>
      </c>
      <c r="AK10" s="171"/>
    </row>
    <row r="11" spans="1:37" s="28" customFormat="1" ht="75" x14ac:dyDescent="0.25">
      <c r="A11" s="167"/>
      <c r="B11" s="168" t="s">
        <v>1323</v>
      </c>
      <c r="C11" s="38"/>
      <c r="D11" s="39"/>
      <c r="E11" s="169">
        <v>402595</v>
      </c>
      <c r="F11" s="103" t="s">
        <v>1516</v>
      </c>
      <c r="G11" s="113" cm="1">
        <f t="array" ref="G11">_xlfn.IFS(F11 = "Enhance - Comp",1,F11 = "New - Comp", 2,F11 = "Maintain - SC",3,F11 = "Withdrawn", 4)</f>
        <v>3</v>
      </c>
      <c r="H11" s="172" t="s">
        <v>1522</v>
      </c>
      <c r="I11" s="58" t="s">
        <v>1518</v>
      </c>
      <c r="J11" s="58" t="s">
        <v>1276</v>
      </c>
      <c r="K11" s="26" t="s">
        <v>698</v>
      </c>
      <c r="L11" s="26" t="s">
        <v>1534</v>
      </c>
      <c r="M11" s="26" t="s">
        <v>1534</v>
      </c>
      <c r="N11" s="26" t="s">
        <v>1535</v>
      </c>
      <c r="O11" s="26" t="s">
        <v>1521</v>
      </c>
      <c r="P11" s="107" t="s">
        <v>260</v>
      </c>
      <c r="Q11" s="26" t="s">
        <v>1301</v>
      </c>
      <c r="R11" s="20">
        <v>856304.54</v>
      </c>
      <c r="S11" s="20">
        <f t="shared" si="3"/>
        <v>180592.97999999998</v>
      </c>
      <c r="T11" s="20">
        <v>1036897.52</v>
      </c>
      <c r="U11" s="20">
        <v>0</v>
      </c>
      <c r="V11" s="69">
        <f t="shared" si="0"/>
        <v>1036897.52</v>
      </c>
      <c r="W11" s="142">
        <v>1036897.52</v>
      </c>
      <c r="X11" s="104" t="s">
        <v>469</v>
      </c>
      <c r="Y11" s="59">
        <v>0</v>
      </c>
      <c r="Z11" s="59">
        <v>1036897.52</v>
      </c>
      <c r="AA11" s="59">
        <v>0</v>
      </c>
      <c r="AB11" s="59">
        <v>0</v>
      </c>
      <c r="AC11" s="59">
        <v>0</v>
      </c>
      <c r="AD11" s="59">
        <v>0</v>
      </c>
      <c r="AE11" s="6">
        <f t="shared" si="1"/>
        <v>1036897.52</v>
      </c>
      <c r="AF11" s="30"/>
      <c r="AG11" s="100"/>
      <c r="AH11" s="100">
        <v>746128.05</v>
      </c>
      <c r="AI11" s="100">
        <v>856304.54</v>
      </c>
      <c r="AJ11" s="99">
        <f t="shared" si="2"/>
        <v>1602432.59</v>
      </c>
      <c r="AK11" s="175"/>
    </row>
    <row r="12" spans="1:37" s="28" customFormat="1" ht="31.5" x14ac:dyDescent="0.25">
      <c r="A12" s="167"/>
      <c r="B12" s="168" t="s">
        <v>1326</v>
      </c>
      <c r="C12" s="38"/>
      <c r="D12" s="39"/>
      <c r="E12" s="169">
        <v>403122</v>
      </c>
      <c r="F12" s="103" t="s">
        <v>1516</v>
      </c>
      <c r="G12" s="113" cm="1">
        <f t="array" ref="G12">_xlfn.IFS(F12 = "Enhance - Comp",1,F12 = "New - Comp", 2,F12 = "Maintain - SC",3,F12 = "Withdrawn", 4)</f>
        <v>3</v>
      </c>
      <c r="H12" s="172" t="s">
        <v>1522</v>
      </c>
      <c r="I12" s="58" t="s">
        <v>1518</v>
      </c>
      <c r="J12" s="58" t="s">
        <v>1276</v>
      </c>
      <c r="K12" s="26" t="s">
        <v>879</v>
      </c>
      <c r="L12" s="26" t="s">
        <v>970</v>
      </c>
      <c r="M12" s="26" t="s">
        <v>1536</v>
      </c>
      <c r="N12" s="26" t="s">
        <v>1537</v>
      </c>
      <c r="O12" s="26" t="s">
        <v>1521</v>
      </c>
      <c r="P12" s="107" t="s">
        <v>1435</v>
      </c>
      <c r="Q12" s="26" t="s">
        <v>1528</v>
      </c>
      <c r="R12" s="20">
        <v>26517</v>
      </c>
      <c r="S12" s="20">
        <f t="shared" si="3"/>
        <v>1483</v>
      </c>
      <c r="T12" s="20">
        <v>28000</v>
      </c>
      <c r="U12" s="20">
        <v>0</v>
      </c>
      <c r="V12" s="69">
        <f t="shared" si="0"/>
        <v>28000</v>
      </c>
      <c r="W12" s="142">
        <v>28000</v>
      </c>
      <c r="X12" s="104" t="s">
        <v>665</v>
      </c>
      <c r="Y12" s="59">
        <v>0</v>
      </c>
      <c r="Z12" s="59">
        <v>0</v>
      </c>
      <c r="AA12" s="59">
        <v>0</v>
      </c>
      <c r="AB12" s="59">
        <v>0</v>
      </c>
      <c r="AC12" s="59">
        <v>0</v>
      </c>
      <c r="AD12" s="59">
        <v>0</v>
      </c>
      <c r="AE12" s="6">
        <f t="shared" si="1"/>
        <v>0</v>
      </c>
      <c r="AF12" s="30"/>
      <c r="AG12" s="98"/>
      <c r="AH12" s="98">
        <v>28000</v>
      </c>
      <c r="AI12" s="98">
        <v>26517</v>
      </c>
      <c r="AJ12" s="99">
        <f t="shared" si="2"/>
        <v>54517</v>
      </c>
      <c r="AK12" s="171"/>
    </row>
    <row r="13" spans="1:37" s="28" customFormat="1" ht="75" x14ac:dyDescent="0.25">
      <c r="A13" s="167"/>
      <c r="B13" s="168" t="s">
        <v>1328</v>
      </c>
      <c r="C13" s="176"/>
      <c r="D13" s="177"/>
      <c r="E13" s="169">
        <v>401421</v>
      </c>
      <c r="F13" s="178" t="s">
        <v>1516</v>
      </c>
      <c r="G13" s="179" cm="1">
        <f t="array" ref="G13">_xlfn.IFS(F13 = "Enhance - Comp",1,F13 = "New - Comp", 2,F13 = "Maintain - SC",3,F13 = "Withdrawn", 4)</f>
        <v>3</v>
      </c>
      <c r="H13" s="172" t="s">
        <v>1522</v>
      </c>
      <c r="I13" s="29" t="s">
        <v>1518</v>
      </c>
      <c r="J13" s="29" t="s">
        <v>1276</v>
      </c>
      <c r="K13" s="26" t="s">
        <v>1445</v>
      </c>
      <c r="L13" s="26" t="s">
        <v>1538</v>
      </c>
      <c r="M13" s="26" t="s">
        <v>1539</v>
      </c>
      <c r="N13" s="26" t="s">
        <v>1535</v>
      </c>
      <c r="O13" s="26" t="s">
        <v>1540</v>
      </c>
      <c r="P13" s="26" t="s">
        <v>390</v>
      </c>
      <c r="Q13" s="26" t="s">
        <v>1301</v>
      </c>
      <c r="R13" s="20">
        <v>106500</v>
      </c>
      <c r="S13" s="20">
        <f t="shared" si="3"/>
        <v>12480</v>
      </c>
      <c r="T13" s="20">
        <v>118980</v>
      </c>
      <c r="U13" s="20">
        <v>0</v>
      </c>
      <c r="V13" s="69">
        <f t="shared" si="0"/>
        <v>118980</v>
      </c>
      <c r="W13" s="142">
        <v>0</v>
      </c>
      <c r="X13" s="104" t="s">
        <v>469</v>
      </c>
      <c r="Y13" s="180">
        <v>0</v>
      </c>
      <c r="Z13" s="180">
        <v>118980</v>
      </c>
      <c r="AA13" s="180">
        <v>0</v>
      </c>
      <c r="AB13" s="180">
        <v>0</v>
      </c>
      <c r="AC13" s="180">
        <v>0</v>
      </c>
      <c r="AD13" s="180">
        <v>0</v>
      </c>
      <c r="AE13" s="6">
        <f t="shared" si="1"/>
        <v>118980</v>
      </c>
      <c r="AF13" s="30"/>
      <c r="AG13" s="98"/>
      <c r="AH13" s="98">
        <v>102811.35</v>
      </c>
      <c r="AI13" s="98">
        <v>106500</v>
      </c>
      <c r="AJ13" s="99">
        <f t="shared" si="2"/>
        <v>209311.35</v>
      </c>
      <c r="AK13" s="171"/>
    </row>
    <row r="14" spans="1:37" s="28" customFormat="1" ht="75.75" thickBot="1" x14ac:dyDescent="0.3">
      <c r="A14" s="181"/>
      <c r="B14" s="182" t="s">
        <v>1332</v>
      </c>
      <c r="C14" s="183"/>
      <c r="D14" s="184"/>
      <c r="E14" s="185">
        <v>404799</v>
      </c>
      <c r="F14" s="186" t="s">
        <v>1516</v>
      </c>
      <c r="G14" s="187" cm="1">
        <f t="array" ref="G14">_xlfn.IFS(F14 = "Enhance - Comp",1,F14 = "New - Comp", 2,F14 = "Maintain - SC",3,F14 = "Withdrawn", 4)</f>
        <v>3</v>
      </c>
      <c r="H14" s="188"/>
      <c r="I14" s="189" t="s">
        <v>1518</v>
      </c>
      <c r="J14" s="189" t="s">
        <v>1276</v>
      </c>
      <c r="K14" s="190" t="s">
        <v>1541</v>
      </c>
      <c r="L14" s="190" t="s">
        <v>1542</v>
      </c>
      <c r="M14" s="190" t="s">
        <v>1542</v>
      </c>
      <c r="N14" s="190"/>
      <c r="O14" s="190" t="s">
        <v>1521</v>
      </c>
      <c r="P14" s="190" t="s">
        <v>260</v>
      </c>
      <c r="Q14" s="190" t="s">
        <v>1301</v>
      </c>
      <c r="R14" s="191"/>
      <c r="S14" s="191">
        <f>T14-R14</f>
        <v>116409</v>
      </c>
      <c r="T14" s="191">
        <v>116409</v>
      </c>
      <c r="U14" s="191">
        <v>-13716</v>
      </c>
      <c r="V14" s="69">
        <f>SUM(T14+U14)</f>
        <v>102693</v>
      </c>
      <c r="W14" s="192">
        <v>116409</v>
      </c>
      <c r="X14" s="193" t="s">
        <v>469</v>
      </c>
      <c r="Y14" s="194">
        <v>0</v>
      </c>
      <c r="Z14" s="194">
        <v>116409</v>
      </c>
      <c r="AA14" s="194">
        <v>0</v>
      </c>
      <c r="AB14" s="194">
        <v>0</v>
      </c>
      <c r="AC14" s="194">
        <v>0</v>
      </c>
      <c r="AD14" s="194">
        <v>0</v>
      </c>
      <c r="AE14" s="195">
        <f t="shared" si="1"/>
        <v>116409</v>
      </c>
      <c r="AF14" s="196"/>
      <c r="AG14" s="197">
        <v>0</v>
      </c>
      <c r="AH14" s="197">
        <v>0</v>
      </c>
      <c r="AI14" s="197">
        <v>0</v>
      </c>
      <c r="AJ14" s="198">
        <f t="shared" si="2"/>
        <v>0</v>
      </c>
      <c r="AK14" s="199"/>
    </row>
    <row r="15" spans="1:37" s="28" customFormat="1" ht="45.75" thickTop="1" x14ac:dyDescent="0.25">
      <c r="A15" s="200">
        <v>1</v>
      </c>
      <c r="B15" s="201" t="s">
        <v>1343</v>
      </c>
      <c r="C15" s="38"/>
      <c r="D15" s="39"/>
      <c r="E15" s="202">
        <v>403054</v>
      </c>
      <c r="F15" s="103" t="s">
        <v>1543</v>
      </c>
      <c r="G15" s="113" cm="1">
        <f t="array" ref="G15">_xlfn.IFS(F15 = "Enhance - Comp",1,F15 = "New - Comp", 2,F15 = "Maintain - SC",3,F15 = "Withdrawn", 4)</f>
        <v>2</v>
      </c>
      <c r="H15" s="117"/>
      <c r="I15" s="58" t="s">
        <v>212</v>
      </c>
      <c r="J15" s="58" t="s">
        <v>1276</v>
      </c>
      <c r="K15" s="107" t="s">
        <v>224</v>
      </c>
      <c r="L15" s="107" t="s">
        <v>1544</v>
      </c>
      <c r="M15" s="107" t="s">
        <v>1545</v>
      </c>
      <c r="N15" s="107" t="s">
        <v>1533</v>
      </c>
      <c r="O15" s="107" t="s">
        <v>1540</v>
      </c>
      <c r="P15" s="107" t="s">
        <v>241</v>
      </c>
      <c r="Q15" s="107" t="s">
        <v>1300</v>
      </c>
      <c r="R15" s="27">
        <v>0</v>
      </c>
      <c r="S15" s="27">
        <v>0</v>
      </c>
      <c r="T15" s="27">
        <v>388000</v>
      </c>
      <c r="U15" s="27">
        <v>-97000</v>
      </c>
      <c r="V15" s="68">
        <f>SUM(T15+U15)</f>
        <v>291000</v>
      </c>
      <c r="W15" s="141">
        <v>0</v>
      </c>
      <c r="X15" s="145" t="s">
        <v>469</v>
      </c>
      <c r="Y15" s="59">
        <v>388000</v>
      </c>
      <c r="Z15" s="59">
        <v>0</v>
      </c>
      <c r="AA15" s="59">
        <v>0</v>
      </c>
      <c r="AB15" s="59">
        <v>0</v>
      </c>
      <c r="AC15" s="59">
        <v>0</v>
      </c>
      <c r="AD15" s="59">
        <v>0</v>
      </c>
      <c r="AE15" s="11">
        <f t="shared" si="1"/>
        <v>388000</v>
      </c>
      <c r="AF15" s="203"/>
      <c r="AG15" s="204">
        <v>0</v>
      </c>
      <c r="AH15" s="204">
        <v>0</v>
      </c>
      <c r="AI15" s="204">
        <v>0</v>
      </c>
      <c r="AJ15" s="111">
        <f t="shared" si="2"/>
        <v>0</v>
      </c>
      <c r="AK15" s="205"/>
    </row>
    <row r="16" spans="1:37" s="28" customFormat="1" ht="45" x14ac:dyDescent="0.25">
      <c r="A16" s="206">
        <v>2</v>
      </c>
      <c r="B16" s="207" t="s">
        <v>1334</v>
      </c>
      <c r="C16" s="146"/>
      <c r="D16" s="147"/>
      <c r="E16" s="208">
        <v>403698</v>
      </c>
      <c r="F16" s="103" t="s">
        <v>1543</v>
      </c>
      <c r="G16" s="148" cm="1">
        <f t="array" ref="G16">_xlfn.IFS(F16 = "Enhance - Comp",1,F16 = "New - Comp", 2,F16 = "Maintain - SC",3,F16 = "Withdrawn", 4)</f>
        <v>2</v>
      </c>
      <c r="H16" s="149" t="s">
        <v>1517</v>
      </c>
      <c r="I16" s="150" t="s">
        <v>1546</v>
      </c>
      <c r="J16" s="150" t="s">
        <v>1276</v>
      </c>
      <c r="K16" s="151" t="s">
        <v>273</v>
      </c>
      <c r="L16" s="151" t="s">
        <v>1547</v>
      </c>
      <c r="M16" s="151" t="s">
        <v>1548</v>
      </c>
      <c r="N16" s="151" t="s">
        <v>1533</v>
      </c>
      <c r="O16" s="151" t="s">
        <v>1527</v>
      </c>
      <c r="P16" s="151" t="s">
        <v>342</v>
      </c>
      <c r="Q16" s="151" t="s">
        <v>1528</v>
      </c>
      <c r="R16" s="152">
        <v>0</v>
      </c>
      <c r="S16" s="152">
        <f>T16-R16</f>
        <v>70429.919999999998</v>
      </c>
      <c r="T16" s="152">
        <v>70429.919999999998</v>
      </c>
      <c r="U16" s="152">
        <v>0</v>
      </c>
      <c r="V16" s="69">
        <f t="shared" ref="V16:V21" si="4">SUM(T16+U16)</f>
        <v>70429.919999999998</v>
      </c>
      <c r="W16" s="153">
        <v>0</v>
      </c>
      <c r="X16" s="154" t="s">
        <v>665</v>
      </c>
      <c r="Y16" s="155">
        <v>0</v>
      </c>
      <c r="Z16" s="155">
        <v>0</v>
      </c>
      <c r="AA16" s="155">
        <v>0</v>
      </c>
      <c r="AB16" s="155">
        <v>0</v>
      </c>
      <c r="AC16" s="155">
        <v>0</v>
      </c>
      <c r="AD16" s="155">
        <v>0</v>
      </c>
      <c r="AE16" s="156">
        <f>SUM(Y16:AD16)</f>
        <v>0</v>
      </c>
      <c r="AF16" s="209"/>
      <c r="AG16" s="210">
        <v>0</v>
      </c>
      <c r="AH16" s="210">
        <v>0</v>
      </c>
      <c r="AI16" s="210">
        <v>0</v>
      </c>
      <c r="AJ16" s="111">
        <f>SUM(AG16:AI16)</f>
        <v>0</v>
      </c>
      <c r="AK16" s="211"/>
    </row>
    <row r="17" spans="1:37" s="28" customFormat="1" ht="45" x14ac:dyDescent="0.25">
      <c r="A17" s="212">
        <v>3</v>
      </c>
      <c r="B17" s="213" t="s">
        <v>1371</v>
      </c>
      <c r="C17" s="38"/>
      <c r="D17" s="39"/>
      <c r="E17" s="169">
        <v>404380</v>
      </c>
      <c r="F17" s="103" t="s">
        <v>1543</v>
      </c>
      <c r="G17" s="113" cm="1">
        <f t="array" ref="G17">_xlfn.IFS(F17 = "Enhance - Comp",1,F17 = "New - Comp", 2,F17 = "Maintain - SC",3,F17 = "Withdrawn", 4)</f>
        <v>2</v>
      </c>
      <c r="H17" s="118"/>
      <c r="I17" s="29" t="s">
        <v>296</v>
      </c>
      <c r="J17" s="58" t="s">
        <v>1276</v>
      </c>
      <c r="K17" s="26" t="s">
        <v>429</v>
      </c>
      <c r="L17" s="26" t="s">
        <v>1549</v>
      </c>
      <c r="M17" s="26" t="s">
        <v>427</v>
      </c>
      <c r="N17" s="26"/>
      <c r="O17" s="26" t="s">
        <v>1521</v>
      </c>
      <c r="P17" s="107" t="s">
        <v>441</v>
      </c>
      <c r="Q17" s="26" t="s">
        <v>1550</v>
      </c>
      <c r="R17" s="20">
        <v>0</v>
      </c>
      <c r="S17" s="20">
        <f t="shared" ref="S17:S25" si="5">T17-R17</f>
        <v>90133.16</v>
      </c>
      <c r="T17" s="20">
        <v>90133.16</v>
      </c>
      <c r="U17" s="20">
        <v>-19000</v>
      </c>
      <c r="V17" s="69">
        <f t="shared" si="4"/>
        <v>71133.16</v>
      </c>
      <c r="W17" s="142"/>
      <c r="X17" s="104" t="s">
        <v>469</v>
      </c>
      <c r="Y17" s="59">
        <v>0</v>
      </c>
      <c r="Z17" s="59">
        <v>0</v>
      </c>
      <c r="AA17" s="59">
        <v>90133.16</v>
      </c>
      <c r="AB17" s="59">
        <v>0</v>
      </c>
      <c r="AC17" s="59">
        <v>0</v>
      </c>
      <c r="AD17" s="59">
        <v>0</v>
      </c>
      <c r="AE17" s="6">
        <f>SUM(Y17:AD17)</f>
        <v>90133.16</v>
      </c>
      <c r="AF17" s="30"/>
      <c r="AG17" s="98">
        <v>0</v>
      </c>
      <c r="AH17" s="98">
        <v>0</v>
      </c>
      <c r="AI17" s="98">
        <v>0</v>
      </c>
      <c r="AJ17" s="99">
        <f>SUM(AG17:AI17)</f>
        <v>0</v>
      </c>
      <c r="AK17" s="171"/>
    </row>
    <row r="18" spans="1:37" s="28" customFormat="1" ht="45" x14ac:dyDescent="0.25">
      <c r="A18" s="206">
        <v>4</v>
      </c>
      <c r="B18" s="207" t="s">
        <v>1330</v>
      </c>
      <c r="C18" s="146"/>
      <c r="D18" s="147"/>
      <c r="E18" s="208">
        <v>404504</v>
      </c>
      <c r="F18" s="103" t="s">
        <v>1543</v>
      </c>
      <c r="G18" s="148" cm="1">
        <f t="array" ref="G18">_xlfn.IFS(F18 = "Enhance - Comp",1,F18 = "New - Comp", 2,F18 = "Maintain - SC",3,F18 = "Withdrawn", 4)</f>
        <v>2</v>
      </c>
      <c r="H18" s="149"/>
      <c r="I18" s="150" t="s">
        <v>1518</v>
      </c>
      <c r="J18" s="150" t="s">
        <v>1276</v>
      </c>
      <c r="K18" s="151" t="s">
        <v>429</v>
      </c>
      <c r="L18" s="151" t="s">
        <v>1551</v>
      </c>
      <c r="M18" s="151" t="s">
        <v>1552</v>
      </c>
      <c r="N18" s="151"/>
      <c r="O18" s="151" t="s">
        <v>1527</v>
      </c>
      <c r="P18" s="151" t="s">
        <v>1471</v>
      </c>
      <c r="Q18" s="151" t="s">
        <v>1528</v>
      </c>
      <c r="R18" s="152"/>
      <c r="S18" s="152">
        <f t="shared" si="5"/>
        <v>26026.17</v>
      </c>
      <c r="T18" s="152">
        <v>26026.17</v>
      </c>
      <c r="U18" s="152">
        <v>-5100.17</v>
      </c>
      <c r="V18" s="69">
        <f t="shared" si="4"/>
        <v>20926</v>
      </c>
      <c r="W18" s="153">
        <v>26026.17</v>
      </c>
      <c r="X18" s="154" t="s">
        <v>665</v>
      </c>
      <c r="Y18" s="155">
        <v>0</v>
      </c>
      <c r="Z18" s="155">
        <v>0</v>
      </c>
      <c r="AA18" s="155">
        <v>0</v>
      </c>
      <c r="AB18" s="155">
        <v>0</v>
      </c>
      <c r="AC18" s="155">
        <v>0</v>
      </c>
      <c r="AD18" s="155">
        <v>0</v>
      </c>
      <c r="AE18" s="156">
        <f>SUM(Y18:AD18)</f>
        <v>0</v>
      </c>
      <c r="AF18" s="209"/>
      <c r="AG18" s="210">
        <v>0</v>
      </c>
      <c r="AH18" s="210">
        <v>0</v>
      </c>
      <c r="AI18" s="210">
        <v>0</v>
      </c>
      <c r="AJ18" s="214">
        <f>SUM(AG18:AI18)</f>
        <v>0</v>
      </c>
      <c r="AK18" s="211"/>
    </row>
    <row r="19" spans="1:37" s="28" customFormat="1" ht="45" x14ac:dyDescent="0.25">
      <c r="A19" s="212">
        <v>5</v>
      </c>
      <c r="B19" s="213" t="s">
        <v>1393</v>
      </c>
      <c r="C19" s="176"/>
      <c r="D19" s="177"/>
      <c r="E19" s="169">
        <v>404264</v>
      </c>
      <c r="F19" s="103" t="s">
        <v>1543</v>
      </c>
      <c r="G19" s="179" cm="1">
        <f t="array" ref="G19">_xlfn.IFS(F19 = "Enhance - Comp",1,F19 = "New - Comp", 2,F19 = "Maintain - SC",3,F19 = "Withdrawn", 4)</f>
        <v>2</v>
      </c>
      <c r="H19" s="172"/>
      <c r="I19" s="29" t="s">
        <v>212</v>
      </c>
      <c r="J19" s="29" t="s">
        <v>1276</v>
      </c>
      <c r="K19" s="26" t="s">
        <v>698</v>
      </c>
      <c r="L19" s="26" t="s">
        <v>1553</v>
      </c>
      <c r="M19" s="26" t="s">
        <v>1553</v>
      </c>
      <c r="N19" s="26"/>
      <c r="O19" s="26" t="s">
        <v>1521</v>
      </c>
      <c r="P19" s="26" t="s">
        <v>441</v>
      </c>
      <c r="Q19" s="26" t="s">
        <v>1300</v>
      </c>
      <c r="R19" s="20">
        <v>0</v>
      </c>
      <c r="S19" s="20">
        <f t="shared" si="5"/>
        <v>1005900</v>
      </c>
      <c r="T19" s="20">
        <v>1005900</v>
      </c>
      <c r="U19" s="20">
        <v>-373900</v>
      </c>
      <c r="V19" s="69">
        <f t="shared" si="4"/>
        <v>632000</v>
      </c>
      <c r="W19" s="142">
        <v>1005900</v>
      </c>
      <c r="X19" s="104" t="s">
        <v>469</v>
      </c>
      <c r="Y19" s="180">
        <v>1005900</v>
      </c>
      <c r="Z19" s="180">
        <v>0</v>
      </c>
      <c r="AA19" s="180">
        <v>0</v>
      </c>
      <c r="AB19" s="180">
        <v>0</v>
      </c>
      <c r="AC19" s="180">
        <v>0</v>
      </c>
      <c r="AD19" s="180">
        <v>0</v>
      </c>
      <c r="AE19" s="6">
        <f t="shared" ref="AE19:AE27" si="6">SUM(Y19:AD19)</f>
        <v>1005900</v>
      </c>
      <c r="AF19" s="30"/>
      <c r="AG19" s="98">
        <v>0</v>
      </c>
      <c r="AH19" s="98">
        <v>0</v>
      </c>
      <c r="AI19" s="98">
        <v>0</v>
      </c>
      <c r="AJ19" s="99">
        <f t="shared" ref="AJ19:AJ27" si="7">SUM(AG19:AI19)</f>
        <v>0</v>
      </c>
      <c r="AK19" s="171"/>
    </row>
    <row r="20" spans="1:37" s="215" customFormat="1" ht="45" x14ac:dyDescent="0.25">
      <c r="A20" s="212">
        <v>6</v>
      </c>
      <c r="B20" s="213" t="s">
        <v>1365</v>
      </c>
      <c r="C20" s="176"/>
      <c r="D20" s="177"/>
      <c r="E20" s="169">
        <v>400437</v>
      </c>
      <c r="F20" s="178" t="s">
        <v>1543</v>
      </c>
      <c r="G20" s="179" cm="1">
        <f t="array" ref="G20">_xlfn.IFS(F20 = "Enhance - Comp",1,F20 = "New - Comp", 2,F20 = "Maintain - SC",3,F20 = "Withdrawn", 4)</f>
        <v>2</v>
      </c>
      <c r="H20" s="118"/>
      <c r="I20" s="29" t="s">
        <v>212</v>
      </c>
      <c r="J20" s="29" t="s">
        <v>1276</v>
      </c>
      <c r="K20" s="26" t="s">
        <v>273</v>
      </c>
      <c r="L20" s="26" t="s">
        <v>1428</v>
      </c>
      <c r="M20" s="26" t="s">
        <v>1428</v>
      </c>
      <c r="N20" s="26" t="s">
        <v>1523</v>
      </c>
      <c r="O20" s="26" t="s">
        <v>1521</v>
      </c>
      <c r="P20" s="26" t="s">
        <v>316</v>
      </c>
      <c r="Q20" s="26" t="s">
        <v>1314</v>
      </c>
      <c r="R20" s="20">
        <v>0</v>
      </c>
      <c r="S20" s="20">
        <f t="shared" si="5"/>
        <v>124535</v>
      </c>
      <c r="T20" s="20">
        <v>124535</v>
      </c>
      <c r="U20" s="20">
        <v>0</v>
      </c>
      <c r="V20" s="69">
        <f t="shared" si="4"/>
        <v>124535</v>
      </c>
      <c r="W20" s="142">
        <v>0</v>
      </c>
      <c r="X20" s="104" t="s">
        <v>469</v>
      </c>
      <c r="Y20" s="180">
        <v>0</v>
      </c>
      <c r="Z20" s="180">
        <v>0</v>
      </c>
      <c r="AA20" s="180">
        <v>0</v>
      </c>
      <c r="AB20" s="180">
        <v>0</v>
      </c>
      <c r="AC20" s="180">
        <v>124535</v>
      </c>
      <c r="AD20" s="180">
        <v>0</v>
      </c>
      <c r="AE20" s="6">
        <f t="shared" si="6"/>
        <v>124535</v>
      </c>
      <c r="AF20" s="30"/>
      <c r="AG20" s="98">
        <v>0</v>
      </c>
      <c r="AH20" s="98">
        <v>0</v>
      </c>
      <c r="AI20" s="98">
        <v>0</v>
      </c>
      <c r="AJ20" s="99">
        <f t="shared" si="7"/>
        <v>0</v>
      </c>
      <c r="AK20" s="171"/>
    </row>
    <row r="21" spans="1:37" s="216" customFormat="1" ht="45" x14ac:dyDescent="0.25">
      <c r="A21" s="212">
        <v>7</v>
      </c>
      <c r="B21" s="213" t="s">
        <v>1374</v>
      </c>
      <c r="C21" s="176"/>
      <c r="D21" s="177"/>
      <c r="E21" s="169">
        <v>401374</v>
      </c>
      <c r="F21" s="178" t="s">
        <v>1543</v>
      </c>
      <c r="G21" s="179" cm="1">
        <f t="array" ref="G21">_xlfn.IFS(F21 = "Enhance - Comp",1,F21 = "New - Comp", 2,F21 = "Maintain - SC",3,F21 = "Withdrawn", 4)</f>
        <v>2</v>
      </c>
      <c r="H21" s="118"/>
      <c r="I21" s="29" t="s">
        <v>212</v>
      </c>
      <c r="J21" s="29" t="s">
        <v>1276</v>
      </c>
      <c r="K21" s="26" t="s">
        <v>377</v>
      </c>
      <c r="L21" s="26" t="s">
        <v>1554</v>
      </c>
      <c r="M21" s="26" t="s">
        <v>1554</v>
      </c>
      <c r="N21" s="26" t="s">
        <v>1555</v>
      </c>
      <c r="O21" s="26" t="s">
        <v>1521</v>
      </c>
      <c r="P21" s="26" t="s">
        <v>242</v>
      </c>
      <c r="Q21" s="26" t="s">
        <v>1300</v>
      </c>
      <c r="R21" s="20">
        <v>0</v>
      </c>
      <c r="S21" s="20">
        <f t="shared" si="5"/>
        <v>468554</v>
      </c>
      <c r="T21" s="20">
        <v>468554</v>
      </c>
      <c r="U21" s="20">
        <v>-62554</v>
      </c>
      <c r="V21" s="69">
        <f t="shared" si="4"/>
        <v>406000</v>
      </c>
      <c r="W21" s="142">
        <v>0</v>
      </c>
      <c r="X21" s="104" t="s">
        <v>469</v>
      </c>
      <c r="Y21" s="180">
        <v>468554</v>
      </c>
      <c r="Z21" s="180">
        <v>0</v>
      </c>
      <c r="AA21" s="180">
        <v>0</v>
      </c>
      <c r="AB21" s="180">
        <v>0</v>
      </c>
      <c r="AC21" s="180">
        <v>0</v>
      </c>
      <c r="AD21" s="180">
        <v>0</v>
      </c>
      <c r="AE21" s="6">
        <f t="shared" si="6"/>
        <v>468554</v>
      </c>
      <c r="AF21" s="30"/>
      <c r="AG21" s="98">
        <v>0</v>
      </c>
      <c r="AH21" s="98">
        <v>0</v>
      </c>
      <c r="AI21" s="98">
        <v>0</v>
      </c>
      <c r="AJ21" s="99">
        <f t="shared" si="7"/>
        <v>0</v>
      </c>
      <c r="AK21" s="171"/>
    </row>
    <row r="22" spans="1:37" s="28" customFormat="1" ht="45" x14ac:dyDescent="0.25">
      <c r="A22" s="200">
        <v>7</v>
      </c>
      <c r="B22" s="201" t="s">
        <v>1362</v>
      </c>
      <c r="C22" s="38"/>
      <c r="D22" s="39"/>
      <c r="E22" s="202">
        <v>404609</v>
      </c>
      <c r="F22" s="103" t="s">
        <v>1543</v>
      </c>
      <c r="G22" s="113" cm="1">
        <f t="array" ref="G22">_xlfn.IFS(F22 = "Enhance - Comp",1,F22 = "New - Comp", 2,F22 = "Maintain - SC",3,F22 = "Withdrawn", 4)</f>
        <v>2</v>
      </c>
      <c r="H22" s="117"/>
      <c r="I22" s="58" t="s">
        <v>212</v>
      </c>
      <c r="J22" s="58" t="s">
        <v>1276</v>
      </c>
      <c r="K22" s="107" t="s">
        <v>429</v>
      </c>
      <c r="L22" s="107" t="s">
        <v>1556</v>
      </c>
      <c r="M22" s="107" t="s">
        <v>1557</v>
      </c>
      <c r="N22" s="107"/>
      <c r="O22" s="107" t="s">
        <v>1527</v>
      </c>
      <c r="P22" s="107" t="s">
        <v>455</v>
      </c>
      <c r="Q22" s="107" t="s">
        <v>1528</v>
      </c>
      <c r="R22" s="27">
        <v>0</v>
      </c>
      <c r="S22" s="27">
        <f t="shared" si="5"/>
        <v>750000</v>
      </c>
      <c r="T22" s="27">
        <v>750000</v>
      </c>
      <c r="U22" s="27">
        <f>-511373.76</f>
        <v>-511373.76</v>
      </c>
      <c r="V22" s="157">
        <f>SUM(T22+U22)</f>
        <v>238626.24</v>
      </c>
      <c r="W22" s="141"/>
      <c r="X22" s="145" t="s">
        <v>665</v>
      </c>
      <c r="Y22" s="59">
        <v>0</v>
      </c>
      <c r="Z22" s="59">
        <v>0</v>
      </c>
      <c r="AA22" s="59">
        <v>0</v>
      </c>
      <c r="AB22" s="59">
        <v>0</v>
      </c>
      <c r="AC22" s="59">
        <v>0</v>
      </c>
      <c r="AD22" s="59">
        <v>0</v>
      </c>
      <c r="AE22" s="11">
        <f t="shared" si="6"/>
        <v>0</v>
      </c>
      <c r="AF22" s="203"/>
      <c r="AG22" s="204">
        <v>0</v>
      </c>
      <c r="AH22" s="204">
        <v>0</v>
      </c>
      <c r="AI22" s="204">
        <v>0</v>
      </c>
      <c r="AJ22" s="111">
        <f t="shared" si="7"/>
        <v>0</v>
      </c>
      <c r="AK22" s="205"/>
    </row>
    <row r="23" spans="1:37" s="28" customFormat="1" ht="45" x14ac:dyDescent="0.25">
      <c r="A23" s="212">
        <v>7</v>
      </c>
      <c r="B23" s="213" t="s">
        <v>1390</v>
      </c>
      <c r="C23" s="38"/>
      <c r="D23" s="39"/>
      <c r="E23" s="169">
        <v>402297</v>
      </c>
      <c r="F23" s="103" t="s">
        <v>1543</v>
      </c>
      <c r="G23" s="113" cm="1">
        <f t="array" ref="G23">_xlfn.IFS(F23 = "Enhance - Comp",1,F23 = "New - Comp", 2,F23 = "Maintain - SC",3,F23 = "Withdrawn", 4)</f>
        <v>2</v>
      </c>
      <c r="H23" s="172"/>
      <c r="I23" s="29" t="s">
        <v>212</v>
      </c>
      <c r="J23" s="58" t="s">
        <v>1276</v>
      </c>
      <c r="K23" s="26" t="s">
        <v>698</v>
      </c>
      <c r="L23" s="26" t="s">
        <v>697</v>
      </c>
      <c r="M23" s="26" t="s">
        <v>697</v>
      </c>
      <c r="N23" s="26" t="s">
        <v>1533</v>
      </c>
      <c r="O23" s="26" t="s">
        <v>1521</v>
      </c>
      <c r="P23" s="107" t="s">
        <v>895</v>
      </c>
      <c r="Q23" s="26" t="s">
        <v>1314</v>
      </c>
      <c r="R23" s="20">
        <v>0</v>
      </c>
      <c r="S23" s="20">
        <f t="shared" si="5"/>
        <v>170000</v>
      </c>
      <c r="T23" s="20">
        <v>170000</v>
      </c>
      <c r="U23" s="20">
        <v>0</v>
      </c>
      <c r="V23" s="217">
        <f>SUM(T23+U23)</f>
        <v>170000</v>
      </c>
      <c r="W23" s="142">
        <v>170000</v>
      </c>
      <c r="X23" s="104" t="s">
        <v>469</v>
      </c>
      <c r="Y23" s="59">
        <v>0</v>
      </c>
      <c r="Z23" s="59">
        <v>0</v>
      </c>
      <c r="AA23" s="59">
        <v>0</v>
      </c>
      <c r="AB23" s="59">
        <v>0</v>
      </c>
      <c r="AC23" s="59">
        <v>170000</v>
      </c>
      <c r="AD23" s="59">
        <v>0</v>
      </c>
      <c r="AE23" s="6">
        <f t="shared" si="6"/>
        <v>170000</v>
      </c>
      <c r="AF23" s="30"/>
      <c r="AG23" s="100">
        <v>0</v>
      </c>
      <c r="AH23" s="100">
        <v>0</v>
      </c>
      <c r="AI23" s="100">
        <v>0</v>
      </c>
      <c r="AJ23" s="99">
        <f t="shared" si="7"/>
        <v>0</v>
      </c>
      <c r="AK23" s="175"/>
    </row>
    <row r="24" spans="1:37" s="28" customFormat="1" ht="45" x14ac:dyDescent="0.25">
      <c r="A24" s="212">
        <v>10</v>
      </c>
      <c r="B24" s="213" t="s">
        <v>1358</v>
      </c>
      <c r="C24" s="38"/>
      <c r="D24" s="39"/>
      <c r="E24" s="169">
        <v>404667</v>
      </c>
      <c r="F24" s="103" t="s">
        <v>1543</v>
      </c>
      <c r="G24" s="113" cm="1">
        <f t="array" ref="G24">_xlfn.IFS(F24 = "Enhance - Comp",1,F24 = "New - Comp", 2,F24 = "Maintain - SC",3,F24 = "Withdrawn", 4)</f>
        <v>2</v>
      </c>
      <c r="H24" s="118"/>
      <c r="I24" s="29" t="s">
        <v>212</v>
      </c>
      <c r="J24" s="58" t="s">
        <v>1276</v>
      </c>
      <c r="K24" s="26" t="s">
        <v>429</v>
      </c>
      <c r="L24" s="26" t="s">
        <v>1558</v>
      </c>
      <c r="M24" s="26" t="s">
        <v>1559</v>
      </c>
      <c r="N24" s="26"/>
      <c r="O24" s="26" t="s">
        <v>1521</v>
      </c>
      <c r="P24" s="107" t="s">
        <v>441</v>
      </c>
      <c r="Q24" s="26" t="s">
        <v>1528</v>
      </c>
      <c r="R24" s="20">
        <v>0</v>
      </c>
      <c r="S24" s="20">
        <f t="shared" si="5"/>
        <v>270000</v>
      </c>
      <c r="T24" s="20">
        <v>270000</v>
      </c>
      <c r="U24" s="27">
        <v>-135000</v>
      </c>
      <c r="V24" s="68">
        <f t="shared" ref="V24:V31" si="8">SUM(T24+U24)</f>
        <v>135000</v>
      </c>
      <c r="W24" s="142"/>
      <c r="X24" s="104" t="s">
        <v>665</v>
      </c>
      <c r="Y24" s="59">
        <v>0</v>
      </c>
      <c r="Z24" s="59">
        <v>0</v>
      </c>
      <c r="AA24" s="59">
        <v>0</v>
      </c>
      <c r="AB24" s="59">
        <v>0</v>
      </c>
      <c r="AC24" s="59">
        <v>0</v>
      </c>
      <c r="AD24" s="59">
        <v>0</v>
      </c>
      <c r="AE24" s="6">
        <f t="shared" si="6"/>
        <v>0</v>
      </c>
      <c r="AF24" s="30"/>
      <c r="AG24" s="98">
        <v>0</v>
      </c>
      <c r="AH24" s="98">
        <v>0</v>
      </c>
      <c r="AI24" s="98">
        <v>0</v>
      </c>
      <c r="AJ24" s="99">
        <f t="shared" si="7"/>
        <v>0</v>
      </c>
      <c r="AK24" s="171"/>
    </row>
    <row r="25" spans="1:37" s="218" customFormat="1" ht="45" x14ac:dyDescent="0.25">
      <c r="A25" s="212">
        <v>10</v>
      </c>
      <c r="B25" s="213" t="s">
        <v>1368</v>
      </c>
      <c r="C25" s="38"/>
      <c r="D25" s="39"/>
      <c r="E25" s="169">
        <v>404577</v>
      </c>
      <c r="F25" s="103" t="s">
        <v>1543</v>
      </c>
      <c r="G25" s="113" cm="1">
        <f t="array" ref="G25">_xlfn.IFS(F25 = "Enhance - Comp",1,F25 = "New - Comp", 2,F25 = "Maintain - SC",3,F25 = "Withdrawn", 4)</f>
        <v>2</v>
      </c>
      <c r="H25" s="118"/>
      <c r="I25" s="29" t="s">
        <v>212</v>
      </c>
      <c r="J25" s="58" t="s">
        <v>1276</v>
      </c>
      <c r="K25" s="26" t="s">
        <v>429</v>
      </c>
      <c r="L25" s="26" t="s">
        <v>1560</v>
      </c>
      <c r="M25" s="26" t="s">
        <v>1561</v>
      </c>
      <c r="N25" s="26"/>
      <c r="O25" s="26" t="s">
        <v>1521</v>
      </c>
      <c r="P25" s="107"/>
      <c r="Q25" s="26" t="s">
        <v>1528</v>
      </c>
      <c r="R25" s="20">
        <v>0</v>
      </c>
      <c r="S25" s="20">
        <f t="shared" si="5"/>
        <v>300000</v>
      </c>
      <c r="T25" s="20">
        <v>300000</v>
      </c>
      <c r="U25" s="20">
        <v>0</v>
      </c>
      <c r="V25" s="69">
        <f t="shared" si="8"/>
        <v>300000</v>
      </c>
      <c r="W25" s="142"/>
      <c r="X25" s="104" t="s">
        <v>665</v>
      </c>
      <c r="Y25" s="59">
        <v>0</v>
      </c>
      <c r="Z25" s="59">
        <v>0</v>
      </c>
      <c r="AA25" s="59">
        <v>0</v>
      </c>
      <c r="AB25" s="59">
        <v>0</v>
      </c>
      <c r="AC25" s="59">
        <v>0</v>
      </c>
      <c r="AD25" s="59">
        <v>0</v>
      </c>
      <c r="AE25" s="6">
        <f t="shared" si="6"/>
        <v>0</v>
      </c>
      <c r="AF25" s="30"/>
      <c r="AG25" s="98">
        <v>0</v>
      </c>
      <c r="AH25" s="98">
        <v>0</v>
      </c>
      <c r="AI25" s="98">
        <v>0</v>
      </c>
      <c r="AJ25" s="99">
        <f t="shared" si="7"/>
        <v>0</v>
      </c>
      <c r="AK25" s="171"/>
    </row>
    <row r="26" spans="1:37" s="239" customFormat="1" ht="45.75" thickBot="1" x14ac:dyDescent="0.3">
      <c r="A26" s="219">
        <v>12</v>
      </c>
      <c r="B26" s="220" t="s">
        <v>1383</v>
      </c>
      <c r="C26" s="221"/>
      <c r="D26" s="222"/>
      <c r="E26" s="223">
        <v>404247</v>
      </c>
      <c r="F26" s="224" t="s">
        <v>1543</v>
      </c>
      <c r="G26" s="225" cm="1">
        <f t="array" ref="G26">_xlfn.IFS(F26 = "Enhance - Comp",1,F26 = "New - Comp", 2,F26 = "Maintain - SC",3,F26 = "Withdrawn", 4)</f>
        <v>2</v>
      </c>
      <c r="H26" s="226"/>
      <c r="I26" s="227" t="s">
        <v>212</v>
      </c>
      <c r="J26" s="227" t="s">
        <v>1276</v>
      </c>
      <c r="K26" s="228" t="s">
        <v>429</v>
      </c>
      <c r="L26" s="228" t="s">
        <v>1562</v>
      </c>
      <c r="M26" s="228" t="s">
        <v>1562</v>
      </c>
      <c r="N26" s="228" t="s">
        <v>1533</v>
      </c>
      <c r="O26" s="228" t="s">
        <v>1524</v>
      </c>
      <c r="P26" s="228" t="s">
        <v>1367</v>
      </c>
      <c r="Q26" s="228" t="s">
        <v>1550</v>
      </c>
      <c r="R26" s="229">
        <v>0</v>
      </c>
      <c r="S26" s="229">
        <v>0</v>
      </c>
      <c r="T26" s="229">
        <v>73707</v>
      </c>
      <c r="U26" s="229">
        <v>0</v>
      </c>
      <c r="V26" s="230">
        <f t="shared" si="8"/>
        <v>73707</v>
      </c>
      <c r="W26" s="231"/>
      <c r="X26" s="232" t="s">
        <v>469</v>
      </c>
      <c r="Y26" s="233">
        <v>0</v>
      </c>
      <c r="Z26" s="233">
        <v>0</v>
      </c>
      <c r="AA26" s="233">
        <v>73707</v>
      </c>
      <c r="AB26" s="233">
        <v>0</v>
      </c>
      <c r="AC26" s="233">
        <v>0</v>
      </c>
      <c r="AD26" s="233">
        <v>0</v>
      </c>
      <c r="AE26" s="234">
        <f t="shared" si="6"/>
        <v>73707</v>
      </c>
      <c r="AF26" s="235"/>
      <c r="AG26" s="236">
        <v>0</v>
      </c>
      <c r="AH26" s="236">
        <v>0</v>
      </c>
      <c r="AI26" s="236">
        <v>0</v>
      </c>
      <c r="AJ26" s="237">
        <f t="shared" si="7"/>
        <v>0</v>
      </c>
      <c r="AK26" s="238"/>
    </row>
    <row r="27" spans="1:37" s="28" customFormat="1" ht="45" x14ac:dyDescent="0.25">
      <c r="A27" s="240">
        <v>13</v>
      </c>
      <c r="B27" s="241" t="s">
        <v>1355</v>
      </c>
      <c r="C27" s="119"/>
      <c r="D27" s="120"/>
      <c r="E27" s="242">
        <v>404676</v>
      </c>
      <c r="F27" s="121" t="s">
        <v>1543</v>
      </c>
      <c r="G27" s="122" cm="1">
        <f t="array" ref="G27">_xlfn.IFS(F27 = "Enhance - Comp",1,F27 = "New - Comp", 2,F27 = "Maintain - SC",3,F27 = "Withdrawn", 4)</f>
        <v>2</v>
      </c>
      <c r="H27" s="243"/>
      <c r="I27" s="123" t="s">
        <v>212</v>
      </c>
      <c r="J27" s="123" t="s">
        <v>1276</v>
      </c>
      <c r="K27" s="124" t="s">
        <v>429</v>
      </c>
      <c r="L27" s="124" t="s">
        <v>1563</v>
      </c>
      <c r="M27" s="124" t="s">
        <v>1564</v>
      </c>
      <c r="N27" s="124" t="s">
        <v>1565</v>
      </c>
      <c r="O27" s="124" t="s">
        <v>1521</v>
      </c>
      <c r="P27" s="124" t="s">
        <v>316</v>
      </c>
      <c r="Q27" s="124" t="s">
        <v>1314</v>
      </c>
      <c r="R27" s="244">
        <v>0</v>
      </c>
      <c r="S27" s="244">
        <f>T27-R27</f>
        <v>55000</v>
      </c>
      <c r="T27" s="244">
        <v>55000</v>
      </c>
      <c r="U27" s="244">
        <v>-41000</v>
      </c>
      <c r="V27" s="245">
        <f t="shared" si="8"/>
        <v>14000</v>
      </c>
      <c r="W27" s="246"/>
      <c r="X27" s="247" t="s">
        <v>469</v>
      </c>
      <c r="Y27" s="125">
        <v>0</v>
      </c>
      <c r="Z27" s="125">
        <v>0</v>
      </c>
      <c r="AA27" s="125">
        <v>0</v>
      </c>
      <c r="AB27" s="125">
        <v>0</v>
      </c>
      <c r="AC27" s="125">
        <v>55000</v>
      </c>
      <c r="AD27" s="125">
        <v>0</v>
      </c>
      <c r="AE27" s="248">
        <f t="shared" si="6"/>
        <v>55000</v>
      </c>
      <c r="AF27" s="249"/>
      <c r="AG27" s="250">
        <v>0</v>
      </c>
      <c r="AH27" s="250">
        <v>0</v>
      </c>
      <c r="AI27" s="250">
        <v>0</v>
      </c>
      <c r="AJ27" s="251">
        <f t="shared" si="7"/>
        <v>0</v>
      </c>
      <c r="AK27" s="252"/>
    </row>
    <row r="28" spans="1:37" s="28" customFormat="1" ht="45.75" thickBot="1" x14ac:dyDescent="0.3">
      <c r="A28" s="253">
        <v>14</v>
      </c>
      <c r="B28" s="254" t="s">
        <v>1387</v>
      </c>
      <c r="C28" s="255"/>
      <c r="D28" s="256"/>
      <c r="E28" s="257">
        <v>404264</v>
      </c>
      <c r="F28" s="103" t="s">
        <v>1543</v>
      </c>
      <c r="G28" s="258" cm="1">
        <f t="array" ref="G28">_xlfn.IFS(F28 = "Enhance - Comp",1,F28 = "New - Comp", 2,F28 = "Maintain - SC",3,F28 = "Withdrawn", 4)</f>
        <v>2</v>
      </c>
      <c r="H28" s="259"/>
      <c r="I28" s="260" t="s">
        <v>212</v>
      </c>
      <c r="J28" s="260" t="s">
        <v>1276</v>
      </c>
      <c r="K28" s="261" t="s">
        <v>698</v>
      </c>
      <c r="L28" s="261" t="s">
        <v>1566</v>
      </c>
      <c r="M28" s="261" t="s">
        <v>1553</v>
      </c>
      <c r="N28" s="261"/>
      <c r="O28" s="261" t="s">
        <v>1521</v>
      </c>
      <c r="P28" s="261" t="s">
        <v>441</v>
      </c>
      <c r="Q28" s="261" t="s">
        <v>1300</v>
      </c>
      <c r="R28" s="262">
        <v>1</v>
      </c>
      <c r="S28" s="262">
        <f>T28-R28</f>
        <v>1005899</v>
      </c>
      <c r="T28" s="262">
        <v>1005900</v>
      </c>
      <c r="U28" s="262">
        <v>-745900</v>
      </c>
      <c r="V28" s="245">
        <f t="shared" si="8"/>
        <v>260000</v>
      </c>
      <c r="W28" s="263">
        <v>1005901</v>
      </c>
      <c r="X28" s="264" t="s">
        <v>469</v>
      </c>
      <c r="Y28" s="265">
        <v>1005900</v>
      </c>
      <c r="Z28" s="265">
        <v>0</v>
      </c>
      <c r="AA28" s="265">
        <v>0</v>
      </c>
      <c r="AB28" s="265">
        <v>0</v>
      </c>
      <c r="AC28" s="265">
        <v>0</v>
      </c>
      <c r="AD28" s="265">
        <v>0</v>
      </c>
      <c r="AE28" s="266">
        <f>SUM(Y28:AD28)</f>
        <v>1005900</v>
      </c>
      <c r="AF28" s="267"/>
      <c r="AG28" s="268"/>
      <c r="AH28" s="268"/>
      <c r="AI28" s="268"/>
      <c r="AJ28" s="269"/>
      <c r="AK28" s="270"/>
    </row>
    <row r="29" spans="1:37" ht="45" x14ac:dyDescent="0.25">
      <c r="A29" s="212">
        <v>15</v>
      </c>
      <c r="B29" s="213" t="s">
        <v>1380</v>
      </c>
      <c r="C29" s="38"/>
      <c r="D29" s="39"/>
      <c r="E29" s="169">
        <v>404187</v>
      </c>
      <c r="F29" s="103" t="s">
        <v>1543</v>
      </c>
      <c r="G29" s="113" cm="1">
        <f t="array" ref="G29">_xlfn.IFS(F29 = "Enhance - Comp",1,F29 = "New - Comp", 2,F29 = "Maintain - SC",3,F29 = "Withdrawn", 4)</f>
        <v>2</v>
      </c>
      <c r="H29" s="172"/>
      <c r="I29" s="29" t="s">
        <v>212</v>
      </c>
      <c r="J29" s="58" t="s">
        <v>1276</v>
      </c>
      <c r="K29" s="26" t="s">
        <v>1567</v>
      </c>
      <c r="L29" s="26" t="s">
        <v>1568</v>
      </c>
      <c r="M29" s="26" t="s">
        <v>1569</v>
      </c>
      <c r="N29" s="26" t="s">
        <v>1570</v>
      </c>
      <c r="O29" s="26" t="s">
        <v>1521</v>
      </c>
      <c r="P29" s="107" t="s">
        <v>1488</v>
      </c>
      <c r="Q29" s="26" t="s">
        <v>1528</v>
      </c>
      <c r="R29" s="20">
        <v>0</v>
      </c>
      <c r="S29" s="20">
        <f>T29-R29</f>
        <v>650026.89</v>
      </c>
      <c r="T29" s="20">
        <v>650026.89</v>
      </c>
      <c r="U29" s="20">
        <v>0</v>
      </c>
      <c r="V29" s="69">
        <f t="shared" si="8"/>
        <v>650026.89</v>
      </c>
      <c r="W29" s="142">
        <v>0</v>
      </c>
      <c r="X29" s="104" t="s">
        <v>665</v>
      </c>
      <c r="Y29" s="59">
        <v>0</v>
      </c>
      <c r="Z29" s="59">
        <v>0</v>
      </c>
      <c r="AA29" s="59">
        <v>0</v>
      </c>
      <c r="AB29" s="59">
        <v>0</v>
      </c>
      <c r="AC29" s="59">
        <v>0</v>
      </c>
      <c r="AD29" s="59">
        <v>0</v>
      </c>
      <c r="AE29" s="6">
        <f>SUM(Y29:AD29)</f>
        <v>0</v>
      </c>
      <c r="AF29" s="30"/>
      <c r="AG29" s="98">
        <v>0</v>
      </c>
      <c r="AH29" s="98">
        <v>0</v>
      </c>
      <c r="AI29" s="98">
        <v>0</v>
      </c>
      <c r="AJ29" s="99">
        <f>SUM(AG29:AI29)</f>
        <v>0</v>
      </c>
      <c r="AK29" s="171"/>
    </row>
    <row r="30" spans="1:37" s="28" customFormat="1" ht="45" x14ac:dyDescent="0.25">
      <c r="A30" s="212">
        <v>16</v>
      </c>
      <c r="B30" s="213" t="s">
        <v>1377</v>
      </c>
      <c r="C30" s="38"/>
      <c r="D30" s="39"/>
      <c r="E30" s="169">
        <v>404646</v>
      </c>
      <c r="F30" s="103" t="s">
        <v>1543</v>
      </c>
      <c r="G30" s="113" cm="1">
        <f t="array" ref="G30">_xlfn.IFS(F30 = "Enhance - Comp",1,F30 = "New - Comp", 2,F30 = "Maintain - SC",3,F30 = "Withdrawn", 4)</f>
        <v>2</v>
      </c>
      <c r="H30" s="172"/>
      <c r="I30" s="29" t="s">
        <v>212</v>
      </c>
      <c r="J30" s="58" t="s">
        <v>1276</v>
      </c>
      <c r="K30" s="26" t="s">
        <v>429</v>
      </c>
      <c r="L30" s="26" t="s">
        <v>1571</v>
      </c>
      <c r="M30" s="26" t="s">
        <v>1572</v>
      </c>
      <c r="N30" s="26"/>
      <c r="O30" s="26" t="s">
        <v>1521</v>
      </c>
      <c r="P30" s="107" t="s">
        <v>1573</v>
      </c>
      <c r="Q30" s="26" t="s">
        <v>1528</v>
      </c>
      <c r="R30" s="20">
        <v>0</v>
      </c>
      <c r="S30" s="20">
        <f>T30-R30</f>
        <v>775000</v>
      </c>
      <c r="T30" s="20">
        <v>775000</v>
      </c>
      <c r="U30" s="20">
        <v>0</v>
      </c>
      <c r="V30" s="69">
        <f t="shared" si="8"/>
        <v>775000</v>
      </c>
      <c r="W30" s="142">
        <v>0</v>
      </c>
      <c r="X30" s="104" t="s">
        <v>665</v>
      </c>
      <c r="Y30" s="59">
        <v>0</v>
      </c>
      <c r="Z30" s="59">
        <v>0</v>
      </c>
      <c r="AA30" s="59">
        <v>0</v>
      </c>
      <c r="AB30" s="59">
        <v>0</v>
      </c>
      <c r="AC30" s="59">
        <v>0</v>
      </c>
      <c r="AD30" s="59">
        <v>0</v>
      </c>
      <c r="AE30" s="6">
        <f>SUM(Y30:AD30)</f>
        <v>0</v>
      </c>
      <c r="AF30" s="30"/>
      <c r="AG30" s="98">
        <v>0</v>
      </c>
      <c r="AH30" s="98">
        <v>0</v>
      </c>
      <c r="AI30" s="98">
        <v>0</v>
      </c>
      <c r="AJ30" s="99">
        <f>SUM(AG30:AI30)</f>
        <v>0</v>
      </c>
      <c r="AK30" s="171"/>
    </row>
    <row r="31" spans="1:37" s="28" customFormat="1" ht="45" x14ac:dyDescent="0.25">
      <c r="A31" s="271"/>
      <c r="B31" s="272" t="s">
        <v>994</v>
      </c>
      <c r="C31" s="38"/>
      <c r="D31" s="39"/>
      <c r="E31" s="169">
        <v>404154</v>
      </c>
      <c r="F31" s="273" t="s">
        <v>1574</v>
      </c>
      <c r="G31" s="113" cm="1">
        <f t="array" ref="G31">_xlfn.IFS(F31 = "Enhance - Comp",1,F31 = "New - Comp", 2,F31 = "Maintain - SC",3,F31 = "Withdrawn", 4)</f>
        <v>4</v>
      </c>
      <c r="H31" s="172"/>
      <c r="I31" s="29" t="s">
        <v>212</v>
      </c>
      <c r="J31" s="58" t="s">
        <v>1276</v>
      </c>
      <c r="K31" s="26" t="s">
        <v>429</v>
      </c>
      <c r="L31" s="26" t="s">
        <v>1575</v>
      </c>
      <c r="M31" s="26" t="s">
        <v>1575</v>
      </c>
      <c r="N31" s="26" t="s">
        <v>1533</v>
      </c>
      <c r="O31" s="26" t="s">
        <v>1527</v>
      </c>
      <c r="P31" s="107" t="s">
        <v>1367</v>
      </c>
      <c r="Q31" s="26" t="s">
        <v>1550</v>
      </c>
      <c r="R31" s="20">
        <v>0</v>
      </c>
      <c r="S31" s="20">
        <f>T31-R31</f>
        <v>12800</v>
      </c>
      <c r="T31" s="20">
        <v>12800</v>
      </c>
      <c r="U31" s="20">
        <v>-12800</v>
      </c>
      <c r="V31" s="69">
        <f t="shared" si="8"/>
        <v>0</v>
      </c>
      <c r="W31" s="173"/>
      <c r="X31" s="104" t="s">
        <v>469</v>
      </c>
      <c r="Y31" s="59">
        <v>0</v>
      </c>
      <c r="Z31" s="59">
        <v>0</v>
      </c>
      <c r="AA31" s="59">
        <v>12800</v>
      </c>
      <c r="AB31" s="59">
        <v>0</v>
      </c>
      <c r="AC31" s="59">
        <v>0</v>
      </c>
      <c r="AD31" s="59">
        <v>0</v>
      </c>
      <c r="AE31" s="6">
        <f>SUM(Y31:AD31)</f>
        <v>12800</v>
      </c>
      <c r="AF31" s="30"/>
      <c r="AG31" s="98">
        <v>0</v>
      </c>
      <c r="AH31" s="98">
        <v>0</v>
      </c>
      <c r="AI31" s="98">
        <v>0</v>
      </c>
      <c r="AJ31" s="99">
        <f>SUM(AG31:AI31)</f>
        <v>0</v>
      </c>
      <c r="AK31" s="171"/>
    </row>
    <row r="32" spans="1:37" ht="24.95" customHeight="1" thickBot="1" x14ac:dyDescent="0.3">
      <c r="Q32" s="34" t="s">
        <v>1398</v>
      </c>
      <c r="R32" s="56">
        <f t="shared" ref="R32:W32" si="9">SUM(R3:R19)</f>
        <v>2132040.54</v>
      </c>
      <c r="S32" s="274">
        <f t="shared" si="9"/>
        <v>1579507.3900000001</v>
      </c>
      <c r="T32" s="37">
        <f>SUM(T3:T31)</f>
        <v>8755070.8200000003</v>
      </c>
      <c r="U32" s="37">
        <f>SUM(U3:U31)</f>
        <v>-2068543.9300000002</v>
      </c>
      <c r="V32" s="56">
        <f>SUM(V3:V31)</f>
        <v>6686526.8899999997</v>
      </c>
      <c r="W32" s="275">
        <f t="shared" si="9"/>
        <v>2834916.8499999996</v>
      </c>
      <c r="X32" s="276" t="s">
        <v>1576</v>
      </c>
      <c r="Y32" s="277">
        <f t="shared" ref="Y32:AE32" si="10">SUM(Y3:Y19)</f>
        <v>1393900</v>
      </c>
      <c r="Z32" s="277">
        <f t="shared" si="10"/>
        <v>1333986.52</v>
      </c>
      <c r="AA32" s="277">
        <f t="shared" si="10"/>
        <v>90133.16</v>
      </c>
      <c r="AB32" s="277">
        <f t="shared" si="10"/>
        <v>349384.16</v>
      </c>
      <c r="AC32" s="277">
        <f t="shared" si="10"/>
        <v>499204</v>
      </c>
      <c r="AD32" s="277">
        <f t="shared" si="10"/>
        <v>0</v>
      </c>
      <c r="AE32" s="278">
        <f t="shared" si="10"/>
        <v>3666607.84</v>
      </c>
    </row>
    <row r="33" spans="5:31" x14ac:dyDescent="0.25">
      <c r="T33" s="279" t="s">
        <v>1577</v>
      </c>
      <c r="U33" s="128"/>
      <c r="V33" s="8">
        <v>5250000</v>
      </c>
      <c r="X33" s="114" t="s">
        <v>1491</v>
      </c>
      <c r="Y33" s="115">
        <f t="shared" ref="Y33:AD33" si="11">Y32*Y47</f>
        <v>41817</v>
      </c>
      <c r="Z33" s="115">
        <f t="shared" si="11"/>
        <v>40019.595600000001</v>
      </c>
      <c r="AA33" s="115">
        <f t="shared" si="11"/>
        <v>2703.9947999999999</v>
      </c>
      <c r="AB33" s="115">
        <f t="shared" si="11"/>
        <v>0</v>
      </c>
      <c r="AC33" s="115">
        <f t="shared" si="11"/>
        <v>14976.119999999999</v>
      </c>
      <c r="AD33" s="115">
        <f t="shared" si="11"/>
        <v>0</v>
      </c>
      <c r="AE33" s="116">
        <f>SUM(Y33:AD33)</f>
        <v>99516.710399999996</v>
      </c>
    </row>
    <row r="34" spans="5:31" ht="15.75" thickBot="1" x14ac:dyDescent="0.3">
      <c r="T34" s="280" t="s">
        <v>1578</v>
      </c>
      <c r="U34" s="127"/>
      <c r="V34" s="6">
        <f>V33*0.05</f>
        <v>262500</v>
      </c>
      <c r="X34" s="5" t="s">
        <v>1403</v>
      </c>
      <c r="Y34" s="3">
        <f t="shared" ref="Y34:AD34" si="12">Y32-Y33</f>
        <v>1352083</v>
      </c>
      <c r="Z34" s="3">
        <f t="shared" si="12"/>
        <v>1293966.9243999999</v>
      </c>
      <c r="AA34" s="3">
        <f t="shared" si="12"/>
        <v>87429.165200000003</v>
      </c>
      <c r="AB34" s="3">
        <f t="shared" si="12"/>
        <v>349384.16</v>
      </c>
      <c r="AC34" s="3">
        <f t="shared" si="12"/>
        <v>484227.88</v>
      </c>
      <c r="AD34" s="3">
        <f t="shared" si="12"/>
        <v>0</v>
      </c>
      <c r="AE34" s="92">
        <f>SUM(Y34:AD34)</f>
        <v>3567091.1296000001</v>
      </c>
    </row>
    <row r="35" spans="5:31" ht="19.5" thickBot="1" x14ac:dyDescent="0.35">
      <c r="T35" s="281" t="s">
        <v>1493</v>
      </c>
      <c r="U35" s="126"/>
      <c r="V35" s="282">
        <f>V33-V34</f>
        <v>4987500</v>
      </c>
    </row>
    <row r="36" spans="5:31" x14ac:dyDescent="0.25">
      <c r="T36" s="581" t="s">
        <v>1579</v>
      </c>
      <c r="U36" s="582"/>
      <c r="V36" s="8">
        <f>V33*0.3</f>
        <v>1575000</v>
      </c>
      <c r="X36" s="80" t="s">
        <v>1580</v>
      </c>
      <c r="Y36" s="81">
        <f>'SHSP 25 WORKSHEET'!X38</f>
        <v>2598180.3200000003</v>
      </c>
      <c r="Z36" s="81">
        <f>'SHSP 25 WORKSHEET'!Y38</f>
        <v>2912459</v>
      </c>
      <c r="AA36" s="81" t="e">
        <f>'SHSP 25 WORKSHEET'!#REF!</f>
        <v>#REF!</v>
      </c>
      <c r="AB36" s="81">
        <f>'SHSP 25 WORKSHEET'!Z38</f>
        <v>124000</v>
      </c>
      <c r="AC36" s="81">
        <f>'SHSP 25 WORKSHEET'!AA38</f>
        <v>895889.6</v>
      </c>
      <c r="AD36" s="81">
        <f>'SHSP 25 WORKSHEET'!AB38</f>
        <v>270000</v>
      </c>
      <c r="AE36" s="81">
        <f>'SHSP 25 WORKSHEET'!AC38</f>
        <v>6800528.9199999999</v>
      </c>
    </row>
    <row r="37" spans="5:31" ht="15.75" thickBot="1" x14ac:dyDescent="0.3">
      <c r="T37" s="591" t="s">
        <v>1407</v>
      </c>
      <c r="U37" s="592"/>
      <c r="V37" s="10">
        <f>W32</f>
        <v>2834916.8499999996</v>
      </c>
      <c r="X37" s="42" t="s">
        <v>1401</v>
      </c>
      <c r="Y37" s="43">
        <f>'SHSP 25 WORKSHEET'!X35</f>
        <v>0</v>
      </c>
      <c r="Z37" s="43">
        <f>'SHSP 25 WORKSHEET'!Y35</f>
        <v>0</v>
      </c>
      <c r="AA37" s="43" t="e">
        <f>'SHSP 25 WORKSHEET'!#REF!</f>
        <v>#REF!</v>
      </c>
      <c r="AB37" s="43">
        <f>'SHSP 25 WORKSHEET'!Z35</f>
        <v>0</v>
      </c>
      <c r="AC37" s="43">
        <f>'SHSP 25 WORKSHEET'!AA35</f>
        <v>436275</v>
      </c>
      <c r="AD37" s="43">
        <f>'SHSP 25 WORKSHEET'!AB35</f>
        <v>130882.5</v>
      </c>
      <c r="AE37" s="43">
        <f>'SHSP 25 WORKSHEET'!AC35</f>
        <v>1308825</v>
      </c>
    </row>
    <row r="38" spans="5:31" ht="15.75" thickBot="1" x14ac:dyDescent="0.3">
      <c r="S38" s="28"/>
      <c r="T38" s="105" t="s">
        <v>1581</v>
      </c>
      <c r="U38" s="106"/>
      <c r="V38" s="7">
        <f>SUMIF(G3:G31,3,V3:V31)</f>
        <v>2454142.6799999997</v>
      </c>
      <c r="W38" s="4"/>
      <c r="X38" s="44" t="s">
        <v>1403</v>
      </c>
      <c r="Y38" s="45">
        <f>'SHSP 25 WORKSHEET'!X40</f>
        <v>2598180.3200000003</v>
      </c>
      <c r="Z38" s="45">
        <f>'SHSP 25 WORKSHEET'!Y40</f>
        <v>2912459</v>
      </c>
      <c r="AA38" s="45" t="e">
        <f>'SHSP 25 WORKSHEET'!#REF!</f>
        <v>#REF!</v>
      </c>
      <c r="AB38" s="45">
        <f>'SHSP 25 WORKSHEET'!Z40</f>
        <v>124000</v>
      </c>
      <c r="AC38" s="45">
        <f>'SHSP 25 WORKSHEET'!AA40</f>
        <v>0</v>
      </c>
      <c r="AD38" s="45">
        <f>'SHSP 25 WORKSHEET'!AB40</f>
        <v>1233.1199999999953</v>
      </c>
      <c r="AE38" s="45">
        <f>'SHSP 25 WORKSHEET'!AC40</f>
        <v>4112860.12</v>
      </c>
    </row>
    <row r="39" spans="5:31" x14ac:dyDescent="0.25">
      <c r="L39" s="4"/>
      <c r="S39" s="28"/>
      <c r="T39" s="108" t="s">
        <v>1582</v>
      </c>
      <c r="U39" s="109"/>
      <c r="V39" s="78">
        <f>SUM(SUMIF(G3:G30,1,V3:V30),SUMIF(G3:G30,2,V3:V30))</f>
        <v>4232384.2100000009</v>
      </c>
      <c r="X39" s="88" t="s">
        <v>1583</v>
      </c>
      <c r="Y39" s="89"/>
      <c r="Z39" s="89"/>
      <c r="AA39" s="89"/>
      <c r="AB39" s="89"/>
      <c r="AC39" s="79"/>
      <c r="AD39" s="79"/>
      <c r="AE39" s="79"/>
    </row>
    <row r="40" spans="5:31" ht="30" customHeight="1" thickBot="1" x14ac:dyDescent="0.3">
      <c r="T40" s="593" t="s">
        <v>1584</v>
      </c>
      <c r="U40" s="594"/>
      <c r="V40" s="11">
        <f>V35-V38</f>
        <v>2533357.3200000003</v>
      </c>
      <c r="W40" s="13"/>
      <c r="X40" s="46"/>
      <c r="Y40" s="46"/>
      <c r="Z40" s="46"/>
      <c r="AA40" s="46"/>
      <c r="AB40" s="46"/>
      <c r="AC40" s="46"/>
      <c r="AD40" s="46"/>
      <c r="AE40" s="46"/>
    </row>
    <row r="41" spans="5:31" x14ac:dyDescent="0.25">
      <c r="T41" s="104" t="s">
        <v>1585</v>
      </c>
      <c r="U41" s="29"/>
      <c r="V41" s="6">
        <f>V39</f>
        <v>4232384.2100000009</v>
      </c>
      <c r="X41" s="82" t="s">
        <v>1496</v>
      </c>
      <c r="Y41" s="83">
        <f t="shared" ref="Y41:AE43" si="13">Y32+Y36</f>
        <v>3992080.3200000003</v>
      </c>
      <c r="Z41" s="83">
        <f t="shared" si="13"/>
        <v>4246445.5199999996</v>
      </c>
      <c r="AA41" s="83" t="e">
        <f t="shared" si="13"/>
        <v>#REF!</v>
      </c>
      <c r="AB41" s="83">
        <f t="shared" si="13"/>
        <v>473384.16</v>
      </c>
      <c r="AC41" s="83">
        <f t="shared" si="13"/>
        <v>1395093.6</v>
      </c>
      <c r="AD41" s="83">
        <f>AD32+AD36</f>
        <v>270000</v>
      </c>
      <c r="AE41" s="129">
        <f t="shared" si="13"/>
        <v>10467136.76</v>
      </c>
    </row>
    <row r="42" spans="5:31" ht="33" customHeight="1" thickBot="1" x14ac:dyDescent="0.3">
      <c r="K42" s="4"/>
      <c r="T42" s="595" t="s">
        <v>1586</v>
      </c>
      <c r="U42" s="596"/>
      <c r="V42" s="283">
        <f>V40-V41</f>
        <v>-1699026.8900000006</v>
      </c>
      <c r="W42" s="4"/>
      <c r="X42" s="42" t="s">
        <v>1497</v>
      </c>
      <c r="Y42" s="43">
        <f t="shared" si="13"/>
        <v>41817</v>
      </c>
      <c r="Z42" s="43">
        <f t="shared" si="13"/>
        <v>40019.595600000001</v>
      </c>
      <c r="AA42" s="43" t="e">
        <f t="shared" si="13"/>
        <v>#REF!</v>
      </c>
      <c r="AB42" s="43">
        <f t="shared" si="13"/>
        <v>0</v>
      </c>
      <c r="AC42" s="43">
        <f t="shared" si="13"/>
        <v>451251.12</v>
      </c>
      <c r="AD42" s="43">
        <f t="shared" si="13"/>
        <v>130882.5</v>
      </c>
      <c r="AE42" s="130">
        <f t="shared" si="13"/>
        <v>1408341.7104</v>
      </c>
    </row>
    <row r="43" spans="5:31" ht="24.95" customHeight="1" thickBot="1" x14ac:dyDescent="0.35">
      <c r="K43" s="4"/>
      <c r="T43" s="597" t="s">
        <v>1587</v>
      </c>
      <c r="U43" s="598"/>
      <c r="V43" s="284">
        <f>SUM(V3:V26)</f>
        <v>4987500</v>
      </c>
      <c r="X43" s="44" t="s">
        <v>1403</v>
      </c>
      <c r="Y43" s="45">
        <f>Y34+Y38</f>
        <v>3950263.3200000003</v>
      </c>
      <c r="Z43" s="45">
        <f t="shared" si="13"/>
        <v>4206425.9243999999</v>
      </c>
      <c r="AA43" s="45" t="e">
        <f t="shared" si="13"/>
        <v>#REF!</v>
      </c>
      <c r="AB43" s="45">
        <f t="shared" si="13"/>
        <v>473384.16</v>
      </c>
      <c r="AC43" s="45">
        <f t="shared" si="13"/>
        <v>484227.88</v>
      </c>
      <c r="AD43" s="45">
        <f t="shared" si="13"/>
        <v>1233.1199999999953</v>
      </c>
      <c r="AE43" s="131">
        <f t="shared" si="13"/>
        <v>7679951.2496000007</v>
      </c>
    </row>
    <row r="44" spans="5:31" ht="19.5" thickBot="1" x14ac:dyDescent="0.35">
      <c r="T44" s="589" t="s">
        <v>1588</v>
      </c>
      <c r="U44" s="590"/>
      <c r="V44" s="285">
        <f>V35-V43</f>
        <v>0</v>
      </c>
    </row>
    <row r="45" spans="5:31" x14ac:dyDescent="0.25">
      <c r="K45" s="4"/>
      <c r="Y45" s="132" t="s">
        <v>1411</v>
      </c>
      <c r="Z45" s="133" t="s">
        <v>1412</v>
      </c>
      <c r="AA45" s="133" t="s">
        <v>1589</v>
      </c>
      <c r="AB45" s="133" t="s">
        <v>1413</v>
      </c>
      <c r="AC45" s="133" t="s">
        <v>1414</v>
      </c>
      <c r="AD45" s="134" t="s">
        <v>1415</v>
      </c>
    </row>
    <row r="46" spans="5:31" ht="45" x14ac:dyDescent="0.25">
      <c r="X46" s="77" t="s">
        <v>1417</v>
      </c>
      <c r="Y46" s="135" t="s">
        <v>1418</v>
      </c>
      <c r="Z46" s="110" t="s">
        <v>1318</v>
      </c>
      <c r="AA46" s="110" t="s">
        <v>1590</v>
      </c>
      <c r="AB46" s="110" t="s">
        <v>1419</v>
      </c>
      <c r="AC46" s="110" t="s">
        <v>1591</v>
      </c>
      <c r="AD46" s="136" t="s">
        <v>1420</v>
      </c>
    </row>
    <row r="47" spans="5:31" ht="15.75" thickBot="1" x14ac:dyDescent="0.3">
      <c r="K47" s="4"/>
      <c r="X47" s="77" t="s">
        <v>1422</v>
      </c>
      <c r="Y47" s="137">
        <v>0.03</v>
      </c>
      <c r="Z47" s="138">
        <v>0.03</v>
      </c>
      <c r="AA47" s="138">
        <v>0.03</v>
      </c>
      <c r="AB47" s="138">
        <v>0</v>
      </c>
      <c r="AC47" s="138">
        <v>0.03</v>
      </c>
      <c r="AD47" s="139">
        <v>0</v>
      </c>
    </row>
    <row r="48" spans="5:31" ht="15.75" thickBot="1" x14ac:dyDescent="0.3">
      <c r="E48" s="4"/>
    </row>
    <row r="49" spans="6:26" ht="15.75" x14ac:dyDescent="0.25">
      <c r="F49" s="4"/>
      <c r="Y49" s="49" t="s">
        <v>1592</v>
      </c>
      <c r="Z49" s="84">
        <f>SUM(SUMIF(H3:H19,"LESS",V3:V19),SUMIF(H3:H19,"SAME",V3:V19))</f>
        <v>229682.91999999998</v>
      </c>
    </row>
    <row r="50" spans="6:26" ht="15.75" x14ac:dyDescent="0.25">
      <c r="Y50" s="50" t="s">
        <v>1593</v>
      </c>
      <c r="Z50" s="85">
        <f>SUMIF(H3:H19,"MORE",V3:V19)</f>
        <v>2192196.6799999997</v>
      </c>
    </row>
    <row r="51" spans="6:26" ht="24.95" customHeight="1" x14ac:dyDescent="0.25">
      <c r="Y51" s="50" t="s">
        <v>1309</v>
      </c>
      <c r="Z51" s="85">
        <f>SUM(Z49:Z50)</f>
        <v>2421879.5999999996</v>
      </c>
    </row>
    <row r="52" spans="6:26" ht="24.95" customHeight="1" x14ac:dyDescent="0.3">
      <c r="U52" s="41"/>
      <c r="V52" s="41"/>
      <c r="Y52" s="50" t="s">
        <v>1594</v>
      </c>
      <c r="Z52" s="85">
        <f>SUM(SUMIF(G3:G19,1,V3:V19),SUMIF(G3:G19,2,V3:V19))</f>
        <v>1085489.08</v>
      </c>
    </row>
    <row r="53" spans="6:26" ht="15" customHeight="1" x14ac:dyDescent="0.25">
      <c r="Y53" s="86"/>
      <c r="Z53" s="85">
        <f>SUM(Z51:Z52)</f>
        <v>3507368.6799999997</v>
      </c>
    </row>
    <row r="54" spans="6:26" ht="15" customHeight="1" x14ac:dyDescent="0.25">
      <c r="Y54" s="86"/>
      <c r="Z54" s="47">
        <f>V35</f>
        <v>4987500</v>
      </c>
    </row>
    <row r="55" spans="6:26" ht="15" customHeight="1" thickBot="1" x14ac:dyDescent="0.3">
      <c r="Y55" s="87"/>
      <c r="Z55" s="48">
        <f>Z54-Z53</f>
        <v>1480131.3200000003</v>
      </c>
    </row>
    <row r="56" spans="6:26" ht="15" customHeight="1" x14ac:dyDescent="0.25"/>
    <row r="57" spans="6:26" ht="45" customHeight="1" x14ac:dyDescent="0.25"/>
    <row r="58" spans="6:26" ht="45" customHeight="1" x14ac:dyDescent="0.25"/>
    <row r="59" spans="6:26" ht="45" customHeight="1" x14ac:dyDescent="0.25"/>
    <row r="60" spans="6:26" ht="45" customHeight="1" x14ac:dyDescent="0.25"/>
    <row r="61" spans="6:26" ht="45" customHeight="1" x14ac:dyDescent="0.25"/>
    <row r="62" spans="6:26" ht="45" customHeight="1" x14ac:dyDescent="0.25"/>
  </sheetData>
  <mergeCells count="6">
    <mergeCell ref="T44:U44"/>
    <mergeCell ref="T36:U36"/>
    <mergeCell ref="T37:U37"/>
    <mergeCell ref="T40:U40"/>
    <mergeCell ref="T42:U42"/>
    <mergeCell ref="T43:U43"/>
  </mergeCells>
  <conditionalFormatting sqref="E3">
    <cfRule type="expression" dxfId="101" priority="2">
      <formula>J3:J19="WITHDRAWN"</formula>
    </cfRule>
    <cfRule type="expression" dxfId="100" priority="3">
      <formula>J3:J19="NEW - COMP"</formula>
    </cfRule>
    <cfRule type="expression" dxfId="99" priority="4">
      <formula>J3:J19="ENHANCE - COMP"</formula>
    </cfRule>
    <cfRule type="expression" dxfId="98" priority="5">
      <formula>J3:J19="MAINTAIN - SC"</formula>
    </cfRule>
  </conditionalFormatting>
  <conditionalFormatting sqref="E4:E13">
    <cfRule type="expression" dxfId="97" priority="90">
      <formula>J4:J32="WITHDRAWN"</formula>
    </cfRule>
    <cfRule type="expression" dxfId="96" priority="93">
      <formula>J4:J32="MAINTAIN - SC"</formula>
    </cfRule>
    <cfRule type="expression" dxfId="95" priority="92">
      <formula>J4:J32="ENHANCE - COMP"</formula>
    </cfRule>
    <cfRule type="expression" dxfId="94" priority="91">
      <formula>J4:J32="NEW - COMP"</formula>
    </cfRule>
  </conditionalFormatting>
  <conditionalFormatting sqref="E14">
    <cfRule type="expression" dxfId="93" priority="25">
      <formula>J14:J43="NEW - COMP"</formula>
    </cfRule>
    <cfRule type="expression" dxfId="92" priority="24">
      <formula>J14:J43="WITHDRAWN"</formula>
    </cfRule>
    <cfRule type="expression" dxfId="91" priority="26">
      <formula>J14:J43="ENHANCE - COMP"</formula>
    </cfRule>
    <cfRule type="expression" dxfId="90" priority="27">
      <formula>J14:J43="MAINTAIN - SC"</formula>
    </cfRule>
  </conditionalFormatting>
  <conditionalFormatting sqref="E15">
    <cfRule type="expression" dxfId="89" priority="11">
      <formula>J15:J45="WITHDRAWN"</formula>
    </cfRule>
    <cfRule type="expression" dxfId="88" priority="12">
      <formula>J15:J45="NEW - COMP"</formula>
    </cfRule>
    <cfRule type="expression" dxfId="87" priority="13">
      <formula>J15:J45="ENHANCE - COMP"</formula>
    </cfRule>
    <cfRule type="expression" dxfId="86" priority="14">
      <formula>J15:J45="MAINTAIN - SC"</formula>
    </cfRule>
  </conditionalFormatting>
  <conditionalFormatting sqref="E16">
    <cfRule type="expression" dxfId="85" priority="77">
      <formula>J15:J44="WITHDRAWN"</formula>
    </cfRule>
    <cfRule type="expression" dxfId="84" priority="79">
      <formula>J15:J44="ENHANCE - COMP"</formula>
    </cfRule>
    <cfRule type="expression" dxfId="83" priority="80">
      <formula>J15:J44="MAINTAIN - SC"</formula>
    </cfRule>
    <cfRule type="expression" dxfId="82" priority="78">
      <formula>J15:J44="NEW - COMP"</formula>
    </cfRule>
  </conditionalFormatting>
  <conditionalFormatting sqref="E17">
    <cfRule type="expression" dxfId="81" priority="76">
      <formula>J17:J50="MAINTAIN - SC"</formula>
    </cfRule>
    <cfRule type="expression" dxfId="80" priority="75">
      <formula>J17:J50="ENHANCE - COMP"</formula>
    </cfRule>
    <cfRule type="expression" dxfId="79" priority="74">
      <formula>J17:J50="NEW - COMP"</formula>
    </cfRule>
    <cfRule type="expression" dxfId="78" priority="73">
      <formula>J17:J50="WITHDRAWN"</formula>
    </cfRule>
  </conditionalFormatting>
  <conditionalFormatting sqref="E18">
    <cfRule type="expression" dxfId="77" priority="81">
      <formula>J14:J42="WITHDRAWN"</formula>
    </cfRule>
    <cfRule type="expression" dxfId="76" priority="84">
      <formula>J14:J42="MAINTAIN - SC"</formula>
    </cfRule>
    <cfRule type="expression" dxfId="75" priority="83">
      <formula>J14:J42="ENHANCE - COMP"</formula>
    </cfRule>
    <cfRule type="expression" dxfId="74" priority="82">
      <formula>J14:J42="NEW - COMP"</formula>
    </cfRule>
  </conditionalFormatting>
  <conditionalFormatting sqref="E19">
    <cfRule type="expression" dxfId="73" priority="40">
      <formula>J19:J58="WITHDRAWN"</formula>
    </cfRule>
    <cfRule type="expression" dxfId="72" priority="41">
      <formula>J19:J58="NEW - COMP"</formula>
    </cfRule>
    <cfRule type="expression" dxfId="71" priority="42">
      <formula>J19:J58="ENHANCE - COMP"</formula>
    </cfRule>
    <cfRule type="expression" dxfId="70" priority="43">
      <formula>J19:J58="MAINTAIN - SC"</formula>
    </cfRule>
  </conditionalFormatting>
  <conditionalFormatting sqref="E20">
    <cfRule type="expression" dxfId="69" priority="102">
      <formula>J17:J46="MAINTAIN - SC"</formula>
    </cfRule>
    <cfRule type="expression" dxfId="68" priority="101">
      <formula>J17:J46="ENHANCE - COMP"</formula>
    </cfRule>
    <cfRule type="expression" dxfId="67" priority="100">
      <formula>J17:J46="NEW - COMP"</formula>
    </cfRule>
    <cfRule type="expression" dxfId="66" priority="99">
      <formula>J17:J46="WITHDRAWN"</formula>
    </cfRule>
  </conditionalFormatting>
  <conditionalFormatting sqref="E21">
    <cfRule type="expression" dxfId="65" priority="72">
      <formula>J17:J47="MAINTAIN - SC"</formula>
    </cfRule>
    <cfRule type="expression" dxfId="64" priority="71">
      <formula>J17:J47="ENHANCE - COMP"</formula>
    </cfRule>
    <cfRule type="expression" dxfId="63" priority="70">
      <formula>J17:J47="NEW - COMP"</formula>
    </cfRule>
    <cfRule type="expression" dxfId="62" priority="69">
      <formula>J17:J47="WITHDRAWN"</formula>
    </cfRule>
  </conditionalFormatting>
  <conditionalFormatting sqref="E22">
    <cfRule type="expression" dxfId="61" priority="37">
      <formula>J17:J48="NEW - COMP"</formula>
    </cfRule>
    <cfRule type="expression" dxfId="60" priority="38">
      <formula>J17:J48="ENHANCE - COMP"</formula>
    </cfRule>
    <cfRule type="expression" dxfId="59" priority="39">
      <formula>J17:J48="MAINTAIN - SC"</formula>
    </cfRule>
    <cfRule type="expression" dxfId="58" priority="36">
      <formula>J17:J48="WITHDRAWN"</formula>
    </cfRule>
  </conditionalFormatting>
  <conditionalFormatting sqref="E23">
    <cfRule type="expression" dxfId="57" priority="61">
      <formula>J19:J57="WITHDRAWN"</formula>
    </cfRule>
    <cfRule type="expression" dxfId="56" priority="62">
      <formula>J19:J57="NEW - COMP"</formula>
    </cfRule>
    <cfRule type="expression" dxfId="55" priority="63">
      <formula>J19:J57="ENHANCE - COMP"</formula>
    </cfRule>
    <cfRule type="expression" dxfId="54" priority="64">
      <formula>J19:J57="MAINTAIN - SC"</formula>
    </cfRule>
  </conditionalFormatting>
  <conditionalFormatting sqref="E24">
    <cfRule type="expression" dxfId="53" priority="16">
      <formula>J19:J51="NEW - COMP"</formula>
    </cfRule>
    <cfRule type="expression" dxfId="52" priority="15">
      <formula>J19:J51="WITHDRAWN"</formula>
    </cfRule>
    <cfRule type="expression" dxfId="51" priority="17">
      <formula>J19:J51="ENHANCE - COMP"</formula>
    </cfRule>
    <cfRule type="expression" dxfId="50" priority="18">
      <formula>J19:J51="MAINTAIN - SC"</formula>
    </cfRule>
  </conditionalFormatting>
  <conditionalFormatting sqref="E25">
    <cfRule type="expression" dxfId="49" priority="35">
      <formula>J19:J52="MAINTAIN - SC"</formula>
    </cfRule>
    <cfRule type="expression" dxfId="48" priority="34">
      <formula>J19:J52="ENHANCE - COMP"</formula>
    </cfRule>
    <cfRule type="expression" dxfId="47" priority="33">
      <formula>J19:J52="NEW - COMP"</formula>
    </cfRule>
    <cfRule type="expression" dxfId="46" priority="32">
      <formula>J19:J52="WITHDRAWN"</formula>
    </cfRule>
  </conditionalFormatting>
  <conditionalFormatting sqref="E26">
    <cfRule type="expression" dxfId="45" priority="30">
      <formula>J19:J53="ENHANCE - COMP"</formula>
    </cfRule>
    <cfRule type="expression" dxfId="44" priority="31">
      <formula>J19:J53="MAINTAIN - SC"</formula>
    </cfRule>
    <cfRule type="expression" dxfId="43" priority="28">
      <formula>J19:J53="WITHDRAWN"</formula>
    </cfRule>
    <cfRule type="expression" dxfId="42" priority="29">
      <formula>J19:J53="NEW - COMP"</formula>
    </cfRule>
  </conditionalFormatting>
  <conditionalFormatting sqref="E27">
    <cfRule type="expression" dxfId="41" priority="65">
      <formula>J17:J49="WITHDRAWN"</formula>
    </cfRule>
    <cfRule type="expression" dxfId="40" priority="66">
      <formula>J17:J49="NEW - COMP"</formula>
    </cfRule>
    <cfRule type="expression" dxfId="39" priority="67">
      <formula>J17:J49="ENHANCE - COMP"</formula>
    </cfRule>
    <cfRule type="expression" dxfId="38" priority="68">
      <formula>J17:J49="MAINTAIN - SC"</formula>
    </cfRule>
  </conditionalFormatting>
  <conditionalFormatting sqref="E28">
    <cfRule type="expression" dxfId="37" priority="1">
      <formula>J28:J59="MAINTAIN - SC"</formula>
    </cfRule>
  </conditionalFormatting>
  <conditionalFormatting sqref="E29">
    <cfRule type="expression" dxfId="36" priority="49">
      <formula>J19:J56="NEW - COMP"</formula>
    </cfRule>
    <cfRule type="expression" dxfId="35" priority="51">
      <formula>J19:J56="MAINTAIN - SC"</formula>
    </cfRule>
    <cfRule type="expression" dxfId="34" priority="48">
      <formula>J19:J56="WITHDRAWN"</formula>
    </cfRule>
    <cfRule type="expression" dxfId="33" priority="50">
      <formula>J19:J56="ENHANCE - COMP"</formula>
    </cfRule>
  </conditionalFormatting>
  <conditionalFormatting sqref="E30">
    <cfRule type="expression" dxfId="32" priority="44">
      <formula>J19:J55="WITHDRAWN"</formula>
    </cfRule>
    <cfRule type="expression" dxfId="31" priority="47">
      <formula>J19:J55="MAINTAIN - SC"</formula>
    </cfRule>
    <cfRule type="expression" dxfId="30" priority="46">
      <formula>J19:J55="ENHANCE - COMP"</formula>
    </cfRule>
    <cfRule type="expression" dxfId="29" priority="45">
      <formula>J19:J55="NEW - COMP"</formula>
    </cfRule>
  </conditionalFormatting>
  <conditionalFormatting sqref="E31">
    <cfRule type="expression" dxfId="28" priority="59">
      <formula>J19:J54="ENHANCE - COMP"</formula>
    </cfRule>
    <cfRule type="expression" dxfId="27" priority="57">
      <formula>J19:J54="WITHDRAWN"</formula>
    </cfRule>
    <cfRule type="expression" dxfId="26" priority="58">
      <formula>J19:J54="NEW - COMP"</formula>
    </cfRule>
    <cfRule type="expression" dxfId="25" priority="60">
      <formula>J19:J54="MAINTAIN - SC"</formula>
    </cfRule>
  </conditionalFormatting>
  <conditionalFormatting sqref="F4:F13">
    <cfRule type="expression" dxfId="24" priority="85">
      <formula>F4:F32="MAINTAIN - SC"</formula>
    </cfRule>
    <cfRule type="expression" dxfId="23" priority="86">
      <formula>F4:F32="ENHANCE - COMP"</formula>
    </cfRule>
    <cfRule type="expression" dxfId="22" priority="87">
      <formula>F4:F32="NEW - COMP"</formula>
    </cfRule>
    <cfRule type="expression" dxfId="21" priority="88">
      <formula>F4:F32=" "</formula>
    </cfRule>
    <cfRule type="expression" dxfId="20" priority="89">
      <formula>F4:F32="WITHDRAWN"</formula>
    </cfRule>
  </conditionalFormatting>
  <conditionalFormatting sqref="F14">
    <cfRule type="expression" dxfId="19" priority="20">
      <formula>F14:F43="ENHANCE - COMP"</formula>
    </cfRule>
    <cfRule type="expression" dxfId="18" priority="23">
      <formula>F14:F43="WITHDRAWN"</formula>
    </cfRule>
    <cfRule type="expression" dxfId="17" priority="22">
      <formula>F14:F43=" "</formula>
    </cfRule>
    <cfRule type="expression" dxfId="16" priority="21">
      <formula>F14:F43="NEW - COMP"</formula>
    </cfRule>
    <cfRule type="expression" dxfId="15" priority="19">
      <formula>F14:F43="MAINTAIN - SC"</formula>
    </cfRule>
  </conditionalFormatting>
  <conditionalFormatting sqref="F15:F19 F21:F30">
    <cfRule type="expression" dxfId="14" priority="7">
      <formula>F15:F45="ENHANCE - COMP"</formula>
    </cfRule>
    <cfRule type="expression" dxfId="13" priority="8">
      <formula>F15:F45="NEW - COMP"</formula>
    </cfRule>
    <cfRule type="expression" dxfId="12" priority="9">
      <formula>F15:F45=" "</formula>
    </cfRule>
    <cfRule type="expression" dxfId="11" priority="10">
      <formula>F15:F45="WITHDRAWN"</formula>
    </cfRule>
    <cfRule type="expression" dxfId="10" priority="6">
      <formula>F15:F45="MAINTAIN - SC"</formula>
    </cfRule>
  </conditionalFormatting>
  <conditionalFormatting sqref="F20">
    <cfRule type="expression" dxfId="9" priority="94">
      <formula>F21:F50="MAINTAIN - SC"</formula>
    </cfRule>
    <cfRule type="expression" dxfId="8" priority="95">
      <formula>F21:F50="ENHANCE - COMP"</formula>
    </cfRule>
    <cfRule type="expression" dxfId="7" priority="96">
      <formula>F21:F50="NEW - COMP"</formula>
    </cfRule>
    <cfRule type="expression" dxfId="6" priority="97">
      <formula>F21:F50=" "</formula>
    </cfRule>
    <cfRule type="expression" dxfId="5" priority="98">
      <formula>F21:F50="WITHDRAWN"</formula>
    </cfRule>
  </conditionalFormatting>
  <conditionalFormatting sqref="F31">
    <cfRule type="expression" dxfId="4" priority="56">
      <formula>F19:F54="WITHDRAWN"</formula>
    </cfRule>
    <cfRule type="expression" dxfId="3" priority="54">
      <formula>F19:F54="NEW - COMP"</formula>
    </cfRule>
    <cfRule type="expression" dxfId="2" priority="55">
      <formula>F19:F54=" "</formula>
    </cfRule>
    <cfRule type="expression" dxfId="1" priority="53">
      <formula>F19:F54="ENHANCE - COMP"</formula>
    </cfRule>
    <cfRule type="expression" dxfId="0" priority="52">
      <formula>F19:F54="MAINTAIN - SC"</formula>
    </cfRule>
  </conditionalFormatting>
  <dataValidations count="1">
    <dataValidation allowBlank="1" showDropDown="1" showInputMessage="1" showErrorMessage="1" sqref="G3:G31" xr:uid="{F28A624B-8E77-416E-812B-B199DE3A1BDE}"/>
  </dataValidations>
  <pageMargins left="0.7" right="0.7" top="0.75" bottom="0.75" header="0.3" footer="0.3"/>
  <pageSetup orientation="portrait" horizontalDpi="4294967293"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458E0-8246-41C2-A4C7-598B0170E6EC}">
  <sheetPr codeName="Sheet5"/>
  <dimension ref="A1:I41"/>
  <sheetViews>
    <sheetView topLeftCell="B1" workbookViewId="0">
      <selection activeCell="F26" sqref="F26"/>
    </sheetView>
  </sheetViews>
  <sheetFormatPr defaultRowHeight="15" x14ac:dyDescent="0.25"/>
  <cols>
    <col min="1" max="5" width="20.7109375" customWidth="1"/>
    <col min="6" max="6" width="43.140625" bestFit="1" customWidth="1"/>
    <col min="7" max="7" width="20.42578125" bestFit="1" customWidth="1"/>
    <col min="8" max="8" width="54.28515625" bestFit="1" customWidth="1"/>
    <col min="9" max="9" width="111.42578125" customWidth="1"/>
  </cols>
  <sheetData>
    <row r="1" spans="1:9" s="33" customFormat="1" x14ac:dyDescent="0.25">
      <c r="A1" s="53" t="s">
        <v>1283</v>
      </c>
      <c r="B1" s="53" t="s">
        <v>1595</v>
      </c>
      <c r="C1" s="53" t="s">
        <v>1596</v>
      </c>
      <c r="D1" s="53" t="s">
        <v>1597</v>
      </c>
      <c r="E1" s="70" t="s">
        <v>1598</v>
      </c>
      <c r="F1" s="53" t="s">
        <v>1599</v>
      </c>
      <c r="G1" s="70" t="s">
        <v>1600</v>
      </c>
      <c r="H1" s="53" t="s">
        <v>1601</v>
      </c>
      <c r="I1" s="53" t="s">
        <v>1290</v>
      </c>
    </row>
    <row r="2" spans="1:9" x14ac:dyDescent="0.25">
      <c r="A2" s="54"/>
      <c r="B2" s="54"/>
      <c r="C2" s="54"/>
      <c r="D2" s="54"/>
      <c r="E2" s="71"/>
      <c r="F2" s="93"/>
      <c r="G2" s="95"/>
      <c r="H2" s="54"/>
      <c r="I2" s="54"/>
    </row>
    <row r="3" spans="1:9" x14ac:dyDescent="0.25">
      <c r="A3" s="72" t="s">
        <v>1602</v>
      </c>
      <c r="B3" s="72" t="s">
        <v>1517</v>
      </c>
      <c r="C3" s="72" t="s">
        <v>1546</v>
      </c>
      <c r="D3" s="72" t="s">
        <v>1275</v>
      </c>
      <c r="E3" s="73" t="s">
        <v>469</v>
      </c>
      <c r="F3" s="72" t="s">
        <v>1313</v>
      </c>
      <c r="G3" s="73" t="s">
        <v>1603</v>
      </c>
      <c r="H3" s="54" t="s">
        <v>1604</v>
      </c>
      <c r="I3" s="72" t="s">
        <v>1314</v>
      </c>
    </row>
    <row r="4" spans="1:9" x14ac:dyDescent="0.25">
      <c r="A4" s="72" t="s">
        <v>1516</v>
      </c>
      <c r="B4" s="72" t="s">
        <v>1522</v>
      </c>
      <c r="C4" s="72" t="s">
        <v>1518</v>
      </c>
      <c r="D4" s="72" t="s">
        <v>1276</v>
      </c>
      <c r="E4" s="73" t="s">
        <v>665</v>
      </c>
      <c r="F4" s="54" t="s">
        <v>1565</v>
      </c>
      <c r="G4" s="73" t="s">
        <v>1540</v>
      </c>
      <c r="H4" s="54" t="s">
        <v>1565</v>
      </c>
      <c r="I4" s="72" t="s">
        <v>1300</v>
      </c>
    </row>
    <row r="5" spans="1:9" x14ac:dyDescent="0.25">
      <c r="A5" s="72" t="s">
        <v>1543</v>
      </c>
      <c r="B5" s="72" t="s">
        <v>1530</v>
      </c>
      <c r="C5" s="72"/>
      <c r="D5" s="72"/>
      <c r="E5" s="73"/>
      <c r="F5" s="72" t="s">
        <v>1605</v>
      </c>
      <c r="G5" s="73" t="s">
        <v>1524</v>
      </c>
      <c r="H5" s="54" t="s">
        <v>1606</v>
      </c>
      <c r="I5" s="72" t="s">
        <v>1607</v>
      </c>
    </row>
    <row r="6" spans="1:9" x14ac:dyDescent="0.25">
      <c r="A6" s="72" t="s">
        <v>1574</v>
      </c>
      <c r="B6" s="72" t="s">
        <v>289</v>
      </c>
      <c r="C6" s="72"/>
      <c r="D6" s="72"/>
      <c r="E6" s="73"/>
      <c r="F6" s="54" t="s">
        <v>1555</v>
      </c>
      <c r="G6" s="73" t="s">
        <v>1527</v>
      </c>
      <c r="H6" s="54" t="s">
        <v>1419</v>
      </c>
      <c r="I6" s="72" t="s">
        <v>1550</v>
      </c>
    </row>
    <row r="7" spans="1:9" x14ac:dyDescent="0.25">
      <c r="A7" s="72"/>
      <c r="B7" s="72"/>
      <c r="C7" s="72"/>
      <c r="D7" s="72"/>
      <c r="E7" s="73"/>
      <c r="F7" s="72" t="s">
        <v>611</v>
      </c>
      <c r="G7" s="73" t="s">
        <v>1608</v>
      </c>
      <c r="H7" s="54" t="s">
        <v>1609</v>
      </c>
      <c r="I7" s="72" t="s">
        <v>1302</v>
      </c>
    </row>
    <row r="8" spans="1:9" x14ac:dyDescent="0.25">
      <c r="A8" s="72"/>
      <c r="B8" s="72"/>
      <c r="C8" s="72"/>
      <c r="D8" s="72"/>
      <c r="E8" s="73"/>
      <c r="F8" s="54" t="s">
        <v>1520</v>
      </c>
      <c r="G8" s="73" t="s">
        <v>1521</v>
      </c>
      <c r="H8" s="54" t="s">
        <v>1115</v>
      </c>
      <c r="I8" s="72" t="s">
        <v>1304</v>
      </c>
    </row>
    <row r="9" spans="1:9" x14ac:dyDescent="0.25">
      <c r="A9" s="72"/>
      <c r="B9" s="72"/>
      <c r="C9" s="72"/>
      <c r="D9" s="72"/>
      <c r="E9" s="73"/>
      <c r="F9" s="72" t="s">
        <v>1610</v>
      </c>
      <c r="G9" s="73"/>
      <c r="H9" s="72" t="s">
        <v>1611</v>
      </c>
      <c r="I9" s="72" t="s">
        <v>1528</v>
      </c>
    </row>
    <row r="10" spans="1:9" x14ac:dyDescent="0.25">
      <c r="A10" s="75"/>
      <c r="B10" s="75"/>
      <c r="C10" s="75"/>
      <c r="D10" s="75"/>
      <c r="E10" s="76"/>
      <c r="F10" s="72" t="s">
        <v>1612</v>
      </c>
      <c r="G10" s="73"/>
      <c r="H10" s="72" t="s">
        <v>1613</v>
      </c>
      <c r="I10" s="54"/>
    </row>
    <row r="11" spans="1:9" x14ac:dyDescent="0.25">
      <c r="A11" s="74"/>
      <c r="B11" s="74"/>
      <c r="C11" s="74"/>
      <c r="D11" s="74"/>
      <c r="E11" s="74"/>
      <c r="F11" s="72" t="s">
        <v>1614</v>
      </c>
      <c r="G11" s="73"/>
      <c r="H11" s="54" t="s">
        <v>1615</v>
      </c>
      <c r="I11" s="54"/>
    </row>
    <row r="12" spans="1:9" x14ac:dyDescent="0.25">
      <c r="A12" s="74"/>
      <c r="B12" s="74"/>
      <c r="C12" s="74"/>
      <c r="D12" s="74"/>
      <c r="E12" s="74"/>
      <c r="F12" s="72" t="s">
        <v>1616</v>
      </c>
      <c r="G12" s="73"/>
      <c r="H12" s="54" t="s">
        <v>1617</v>
      </c>
      <c r="I12" s="54"/>
    </row>
    <row r="13" spans="1:9" x14ac:dyDescent="0.25">
      <c r="A13" s="74"/>
      <c r="B13" s="74"/>
      <c r="C13" s="74"/>
      <c r="D13" s="74"/>
      <c r="E13" s="74"/>
      <c r="F13" s="54" t="s">
        <v>1570</v>
      </c>
      <c r="G13" s="73"/>
      <c r="H13" s="54" t="s">
        <v>1618</v>
      </c>
      <c r="I13" s="54"/>
    </row>
    <row r="14" spans="1:9" x14ac:dyDescent="0.25">
      <c r="A14" s="74"/>
      <c r="B14" s="74"/>
      <c r="C14" s="74"/>
      <c r="D14" s="74"/>
      <c r="E14" s="74"/>
      <c r="F14" s="54" t="s">
        <v>1526</v>
      </c>
      <c r="G14" s="76"/>
      <c r="H14" s="54" t="s">
        <v>1619</v>
      </c>
      <c r="I14" s="54"/>
    </row>
    <row r="15" spans="1:9" x14ac:dyDescent="0.25">
      <c r="A15" s="74"/>
      <c r="B15" s="74"/>
      <c r="C15" s="74"/>
      <c r="D15" s="74"/>
      <c r="E15" s="74"/>
      <c r="F15" s="72" t="s">
        <v>1620</v>
      </c>
      <c r="G15" s="74"/>
      <c r="H15" s="54" t="s">
        <v>1621</v>
      </c>
      <c r="I15" s="55"/>
    </row>
    <row r="16" spans="1:9" x14ac:dyDescent="0.25">
      <c r="A16" s="74"/>
      <c r="B16" s="74"/>
      <c r="C16" s="74"/>
      <c r="D16" s="74"/>
      <c r="E16" s="74"/>
      <c r="F16" s="54" t="s">
        <v>1622</v>
      </c>
      <c r="G16" s="74"/>
      <c r="H16" s="54" t="s">
        <v>712</v>
      </c>
    </row>
    <row r="17" spans="1:8" x14ac:dyDescent="0.25">
      <c r="A17" s="74"/>
      <c r="B17" s="74"/>
      <c r="C17" s="74"/>
      <c r="D17" s="74"/>
      <c r="E17" s="74"/>
      <c r="F17" s="54" t="s">
        <v>1623</v>
      </c>
      <c r="G17" s="74"/>
      <c r="H17" s="54" t="s">
        <v>1624</v>
      </c>
    </row>
    <row r="18" spans="1:8" x14ac:dyDescent="0.25">
      <c r="A18" s="74"/>
      <c r="B18" s="74"/>
      <c r="C18" s="74"/>
      <c r="D18" s="74"/>
      <c r="E18" s="74"/>
      <c r="F18" s="72" t="s">
        <v>1523</v>
      </c>
      <c r="G18" s="74"/>
      <c r="H18" s="54" t="s">
        <v>1625</v>
      </c>
    </row>
    <row r="19" spans="1:8" x14ac:dyDescent="0.25">
      <c r="A19" s="74"/>
      <c r="B19" s="74"/>
      <c r="C19" s="74"/>
      <c r="D19" s="74"/>
      <c r="E19" s="74"/>
      <c r="F19" s="72" t="s">
        <v>1535</v>
      </c>
      <c r="G19" s="74"/>
      <c r="H19" s="54" t="s">
        <v>1626</v>
      </c>
    </row>
    <row r="20" spans="1:8" x14ac:dyDescent="0.25">
      <c r="F20" s="72" t="s">
        <v>1537</v>
      </c>
      <c r="H20" s="54" t="s">
        <v>1627</v>
      </c>
    </row>
    <row r="21" spans="1:8" x14ac:dyDescent="0.25">
      <c r="F21" s="72" t="s">
        <v>1628</v>
      </c>
      <c r="H21" s="54" t="s">
        <v>1629</v>
      </c>
    </row>
    <row r="22" spans="1:8" x14ac:dyDescent="0.25">
      <c r="F22" s="72" t="s">
        <v>171</v>
      </c>
      <c r="H22" s="54" t="s">
        <v>1630</v>
      </c>
    </row>
    <row r="23" spans="1:8" x14ac:dyDescent="0.25">
      <c r="F23" s="72" t="s">
        <v>1631</v>
      </c>
      <c r="H23" s="54" t="s">
        <v>1573</v>
      </c>
    </row>
    <row r="24" spans="1:8" x14ac:dyDescent="0.25">
      <c r="F24" s="72" t="s">
        <v>983</v>
      </c>
      <c r="H24" s="54" t="s">
        <v>1632</v>
      </c>
    </row>
    <row r="25" spans="1:8" x14ac:dyDescent="0.25">
      <c r="F25" s="72" t="s">
        <v>1533</v>
      </c>
      <c r="H25" s="54" t="s">
        <v>1633</v>
      </c>
    </row>
    <row r="26" spans="1:8" x14ac:dyDescent="0.25">
      <c r="F26" s="72" t="s">
        <v>1634</v>
      </c>
      <c r="H26" s="54" t="s">
        <v>365</v>
      </c>
    </row>
    <row r="27" spans="1:8" x14ac:dyDescent="0.25">
      <c r="F27" s="72"/>
      <c r="H27" s="54" t="s">
        <v>1635</v>
      </c>
    </row>
    <row r="28" spans="1:8" x14ac:dyDescent="0.25">
      <c r="F28" s="72"/>
      <c r="H28" s="54" t="s">
        <v>1636</v>
      </c>
    </row>
    <row r="29" spans="1:8" x14ac:dyDescent="0.25">
      <c r="F29" s="72"/>
      <c r="H29" s="54" t="s">
        <v>1637</v>
      </c>
    </row>
    <row r="30" spans="1:8" x14ac:dyDescent="0.25">
      <c r="F30" s="72"/>
      <c r="H30" s="54" t="s">
        <v>1638</v>
      </c>
    </row>
    <row r="31" spans="1:8" x14ac:dyDescent="0.25">
      <c r="F31" s="72"/>
      <c r="H31" s="54" t="s">
        <v>1337</v>
      </c>
    </row>
    <row r="32" spans="1:8" x14ac:dyDescent="0.25">
      <c r="F32" s="75"/>
      <c r="H32" s="54" t="s">
        <v>1639</v>
      </c>
    </row>
    <row r="33" spans="8:8" x14ac:dyDescent="0.25">
      <c r="H33" s="54" t="s">
        <v>1640</v>
      </c>
    </row>
    <row r="34" spans="8:8" x14ac:dyDescent="0.25">
      <c r="H34" s="54" t="s">
        <v>1641</v>
      </c>
    </row>
    <row r="35" spans="8:8" x14ac:dyDescent="0.25">
      <c r="H35" s="54"/>
    </row>
    <row r="36" spans="8:8" x14ac:dyDescent="0.25">
      <c r="H36" s="54"/>
    </row>
    <row r="37" spans="8:8" x14ac:dyDescent="0.25">
      <c r="H37" s="54"/>
    </row>
    <row r="38" spans="8:8" x14ac:dyDescent="0.25">
      <c r="H38" s="54"/>
    </row>
    <row r="39" spans="8:8" x14ac:dyDescent="0.25">
      <c r="H39" s="54"/>
    </row>
    <row r="40" spans="8:8" x14ac:dyDescent="0.25">
      <c r="H40" s="54"/>
    </row>
    <row r="41" spans="8:8" x14ac:dyDescent="0.25">
      <c r="H41" s="55"/>
    </row>
  </sheetData>
  <sortState xmlns:xlrd2="http://schemas.microsoft.com/office/spreadsheetml/2017/richdata2" ref="H3:H34">
    <sortCondition ref="H3:H34"/>
  </sortState>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5d16427-7aa2-4860-8ce4-859e2147c52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DA2139BB3F6844FAD658A603181DD8A" ma:contentTypeVersion="15" ma:contentTypeDescription="Create a new document." ma:contentTypeScope="" ma:versionID="38e865c95d81b36ee282f1c24180b035">
  <xsd:schema xmlns:xsd="http://www.w3.org/2001/XMLSchema" xmlns:xs="http://www.w3.org/2001/XMLSchema" xmlns:p="http://schemas.microsoft.com/office/2006/metadata/properties" xmlns:ns3="85d16427-7aa2-4860-8ce4-859e2147c520" xmlns:ns4="82ed7eba-1889-4f98-a3ff-5e2346b13e0d" targetNamespace="http://schemas.microsoft.com/office/2006/metadata/properties" ma:root="true" ma:fieldsID="22961fa1ef87c5ec787fe09af7e5ad2c" ns3:_="" ns4:_="">
    <xsd:import namespace="85d16427-7aa2-4860-8ce4-859e2147c520"/>
    <xsd:import namespace="82ed7eba-1889-4f98-a3ff-5e2346b13e0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_activity" minOccurs="0"/>
                <xsd:element ref="ns3:MediaServiceDateTaken" minOccurs="0"/>
                <xsd:element ref="ns3:MediaServiceAutoTags" minOccurs="0"/>
                <xsd:element ref="ns3:MediaLengthInSeconds" minOccurs="0"/>
                <xsd:element ref="ns3:MediaServiceObjectDetectorVersions" minOccurs="0"/>
                <xsd:element ref="ns3:MediaServiceGenerationTime" minOccurs="0"/>
                <xsd:element ref="ns3:MediaServiceEventHashCode" minOccurs="0"/>
                <xsd:element ref="ns3:MediaServiceSearchProperties" minOccurs="0"/>
                <xsd:element ref="ns3:MediaServiceSystemTag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d16427-7aa2-4860-8ce4-859e2147c52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_activity" ma:index="13" nillable="true" ma:displayName="_activity" ma:hidden="true" ma:internalName="_activity">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SystemTags" ma:index="21" nillable="true" ma:displayName="MediaServiceSystemTags" ma:hidden="true" ma:internalName="MediaServiceSystemTags" ma:readOnly="true">
      <xsd:simpleType>
        <xsd:restriction base="dms:Note"/>
      </xsd:simple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2ed7eba-1889-4f98-a3ff-5e2346b13e0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7A4C289-EDF0-4CE6-B150-96AA1081F10D}">
  <ds:schemaRefs>
    <ds:schemaRef ds:uri="http://schemas.microsoft.com/office/2006/metadata/properties"/>
    <ds:schemaRef ds:uri="http://schemas.microsoft.com/office/infopath/2007/PartnerControls"/>
    <ds:schemaRef ds:uri="85d16427-7aa2-4860-8ce4-859e2147c520"/>
  </ds:schemaRefs>
</ds:datastoreItem>
</file>

<file path=customXml/itemProps2.xml><?xml version="1.0" encoding="utf-8"?>
<ds:datastoreItem xmlns:ds="http://schemas.openxmlformats.org/officeDocument/2006/customXml" ds:itemID="{BA9A9ACF-415E-4ECA-94B9-68BD7877AD97}">
  <ds:schemaRefs>
    <ds:schemaRef ds:uri="http://schemas.microsoft.com/sharepoint/v3/contenttype/forms"/>
  </ds:schemaRefs>
</ds:datastoreItem>
</file>

<file path=customXml/itemProps3.xml><?xml version="1.0" encoding="utf-8"?>
<ds:datastoreItem xmlns:ds="http://schemas.openxmlformats.org/officeDocument/2006/customXml" ds:itemID="{6BF71697-9101-43D3-879B-1F815D1F71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d16427-7aa2-4860-8ce4-859e2147c520"/>
    <ds:schemaRef ds:uri="82ed7eba-1889-4f98-a3ff-5e2346b13e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RAW DATA DLOAD 2022 - ZOOM</vt:lpstr>
      <vt:lpstr>RAW DATA DLOAD 033021</vt:lpstr>
      <vt:lpstr>SHSP 25 WORKSHEET</vt:lpstr>
      <vt:lpstr>UASI 25 WORKSHEET</vt:lpstr>
      <vt:lpstr>Sheet1</vt:lpstr>
      <vt:lpstr>UASI 2022 WORKSHEET</vt:lpstr>
      <vt:lpstr>DROP DOWN LISTS 2022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Karen L. Hall</dc:creator>
  <cp:keywords/>
  <dc:description/>
  <cp:lastModifiedBy>Zachary R. Edler</cp:lastModifiedBy>
  <cp:revision/>
  <dcterms:created xsi:type="dcterms:W3CDTF">2021-03-30T23:36:19Z</dcterms:created>
  <dcterms:modified xsi:type="dcterms:W3CDTF">2025-08-07T15:48:25Z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0x0101005DA2139BB3F6844FAD658A603181DD8A</vt:lpwstr>
  </property>
</Properties>
</file>